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-30" yWindow="-90" windowWidth="12060" windowHeight="9570"/>
  </bookViews>
  <sheets>
    <sheet name="Сметный расчет" sheetId="1" r:id="rId1"/>
  </sheets>
  <definedNames>
    <definedName name="_xlnm.Print_Titles" localSheetId="0">'Сметный расчет'!$13:$13</definedName>
    <definedName name="_xlnm.Print_Area" localSheetId="0">'Сметный расчет'!$A$3:$BA$59</definedName>
  </definedNames>
  <calcPr calcId="152511"/>
</workbook>
</file>

<file path=xl/calcChain.xml><?xml version="1.0" encoding="utf-8"?>
<calcChain xmlns="http://schemas.openxmlformats.org/spreadsheetml/2006/main">
  <c r="G39" i="1" l="1"/>
  <c r="G30" i="1" l="1"/>
  <c r="H30" i="1" s="1"/>
  <c r="G29" i="1"/>
  <c r="V36" i="1" l="1"/>
  <c r="X36" i="1"/>
  <c r="W36" i="1"/>
  <c r="X31" i="1"/>
  <c r="W31" i="1"/>
  <c r="V31" i="1"/>
  <c r="K31" i="1"/>
  <c r="J31" i="1"/>
  <c r="I31" i="1"/>
  <c r="G31" i="1" l="1"/>
  <c r="I18" i="1" l="1"/>
  <c r="V18" i="1" s="1"/>
  <c r="L30" i="1"/>
  <c r="M30" i="1" s="1"/>
  <c r="L29" i="1"/>
  <c r="Y29" i="1" s="1"/>
  <c r="L39" i="1"/>
  <c r="M29" i="1" l="1"/>
  <c r="Y30" i="1"/>
  <c r="Z30" i="1" s="1"/>
  <c r="L31" i="1"/>
  <c r="L40" i="1"/>
  <c r="Y31" i="1" l="1"/>
  <c r="Y19" i="1"/>
  <c r="G19" i="1"/>
  <c r="J19" i="1"/>
  <c r="K19" i="1"/>
  <c r="L19" i="1"/>
  <c r="I19" i="1"/>
  <c r="AE35" i="1" l="1"/>
  <c r="U35" i="1"/>
  <c r="T35" i="1"/>
  <c r="S35" i="1"/>
  <c r="Q35" i="1"/>
  <c r="R35" i="1" s="1"/>
  <c r="D19" i="1" l="1"/>
  <c r="V19" i="1" l="1"/>
  <c r="Z29" i="1" l="1"/>
  <c r="F31" i="1"/>
  <c r="E31" i="1"/>
  <c r="D31" i="1"/>
  <c r="H29" i="1"/>
  <c r="L16" i="1" l="1"/>
  <c r="K16" i="1"/>
  <c r="J16" i="1"/>
  <c r="I16" i="1"/>
  <c r="G16" i="1"/>
  <c r="F16" i="1"/>
  <c r="E16" i="1"/>
  <c r="D16" i="1"/>
  <c r="X18" i="1" l="1"/>
  <c r="X19" i="1" s="1"/>
  <c r="Y16" i="1" l="1"/>
  <c r="Y20" i="1" s="1"/>
  <c r="X16" i="1"/>
  <c r="W16" i="1"/>
  <c r="E19" i="1"/>
  <c r="F19" i="1" l="1"/>
  <c r="X20" i="1"/>
  <c r="E20" i="1"/>
  <c r="E25" i="1" s="1"/>
  <c r="D20" i="1"/>
  <c r="D25" i="1" s="1"/>
  <c r="G20" i="1"/>
  <c r="K36" i="1"/>
  <c r="J36" i="1"/>
  <c r="I36" i="1"/>
  <c r="F20" i="1" l="1"/>
  <c r="H20" i="1" s="1"/>
  <c r="M18" i="1"/>
  <c r="I20" i="1"/>
  <c r="I25" i="1" s="1"/>
  <c r="I26" i="1" l="1"/>
  <c r="I27" i="1" s="1"/>
  <c r="I32" i="1" s="1"/>
  <c r="W18" i="1" l="1"/>
  <c r="W19" i="1" s="1"/>
  <c r="V16" i="1"/>
  <c r="W20" i="1" l="1"/>
  <c r="W25" i="1" s="1"/>
  <c r="V20" i="1"/>
  <c r="V25" i="1" s="1"/>
  <c r="O36" i="1"/>
  <c r="P36" i="1"/>
  <c r="Q39" i="1"/>
  <c r="R39" i="1" s="1"/>
  <c r="O40" i="1"/>
  <c r="P40" i="1"/>
  <c r="N40" i="1"/>
  <c r="O16" i="1"/>
  <c r="P16" i="1"/>
  <c r="Q16" i="1"/>
  <c r="N18" i="1"/>
  <c r="O18" i="1"/>
  <c r="P18" i="1"/>
  <c r="Z20" i="1" l="1"/>
  <c r="R18" i="1"/>
  <c r="N16" i="1"/>
  <c r="R16" i="1" s="1"/>
  <c r="P31" i="1"/>
  <c r="D23" i="1" l="1"/>
  <c r="Q31" i="1" l="1"/>
  <c r="AC18" i="1" l="1"/>
  <c r="AB18" i="1"/>
  <c r="AA18" i="1"/>
  <c r="BE43" i="1" l="1"/>
  <c r="S43" i="1"/>
  <c r="AD40" i="1"/>
  <c r="AC40" i="1"/>
  <c r="AB40" i="1"/>
  <c r="AA40" i="1"/>
  <c r="X40" i="1"/>
  <c r="W40" i="1"/>
  <c r="V40" i="1"/>
  <c r="K40" i="1"/>
  <c r="J40" i="1"/>
  <c r="I40" i="1"/>
  <c r="F40" i="1"/>
  <c r="E40" i="1"/>
  <c r="D40" i="1"/>
  <c r="AE39" i="1"/>
  <c r="U39" i="1"/>
  <c r="T39" i="1"/>
  <c r="S39" i="1"/>
  <c r="H39" i="1"/>
  <c r="AD36" i="1"/>
  <c r="AC36" i="1"/>
  <c r="AB36" i="1"/>
  <c r="AA36" i="1"/>
  <c r="N36" i="1"/>
  <c r="F36" i="1"/>
  <c r="E36" i="1"/>
  <c r="D36" i="1"/>
  <c r="AE34" i="1"/>
  <c r="AE36" i="1" s="1"/>
  <c r="U34" i="1"/>
  <c r="T34" i="1"/>
  <c r="S34" i="1"/>
  <c r="AC31" i="1"/>
  <c r="AH28" i="1"/>
  <c r="AD26" i="1"/>
  <c r="AC26" i="1"/>
  <c r="AB26" i="1"/>
  <c r="AA26" i="1"/>
  <c r="Y26" i="1"/>
  <c r="Y27" i="1" s="1"/>
  <c r="Y32" i="1" s="1"/>
  <c r="X26" i="1"/>
  <c r="X27" i="1" s="1"/>
  <c r="X32" i="1" s="1"/>
  <c r="W26" i="1"/>
  <c r="V26" i="1"/>
  <c r="V27" i="1" s="1"/>
  <c r="V32" i="1" s="1"/>
  <c r="V37" i="1" s="1"/>
  <c r="V41" i="1" s="1"/>
  <c r="Q26" i="1"/>
  <c r="P26" i="1"/>
  <c r="O26" i="1"/>
  <c r="N26" i="1"/>
  <c r="G26" i="1"/>
  <c r="G27" i="1" s="1"/>
  <c r="F26" i="1"/>
  <c r="F27" i="1" s="1"/>
  <c r="E26" i="1"/>
  <c r="D26" i="1"/>
  <c r="D27" i="1" s="1"/>
  <c r="AE25" i="1"/>
  <c r="Z25" i="1"/>
  <c r="U25" i="1"/>
  <c r="T25" i="1"/>
  <c r="R25" i="1"/>
  <c r="H25" i="1"/>
  <c r="AD23" i="1"/>
  <c r="AC23" i="1"/>
  <c r="AB23" i="1"/>
  <c r="AA23" i="1"/>
  <c r="Y23" i="1"/>
  <c r="X23" i="1"/>
  <c r="W23" i="1"/>
  <c r="V23" i="1"/>
  <c r="Q23" i="1"/>
  <c r="P23" i="1"/>
  <c r="O23" i="1"/>
  <c r="N23" i="1"/>
  <c r="L23" i="1"/>
  <c r="K23" i="1"/>
  <c r="J23" i="1"/>
  <c r="I23" i="1"/>
  <c r="G23" i="1"/>
  <c r="F23" i="1"/>
  <c r="E23" i="1"/>
  <c r="AD19" i="1"/>
  <c r="U19" i="1"/>
  <c r="Q19" i="1"/>
  <c r="AA19" i="1"/>
  <c r="U18" i="1"/>
  <c r="T18" i="1"/>
  <c r="S18" i="1"/>
  <c r="N19" i="1"/>
  <c r="H18" i="1"/>
  <c r="S17" i="1"/>
  <c r="AD16" i="1"/>
  <c r="AC16" i="1"/>
  <c r="AB16" i="1"/>
  <c r="AA16" i="1"/>
  <c r="L20" i="1"/>
  <c r="K20" i="1"/>
  <c r="F32" i="1" l="1"/>
  <c r="V43" i="1"/>
  <c r="V44" i="1" s="1"/>
  <c r="V45" i="1" s="1"/>
  <c r="W27" i="1"/>
  <c r="W32" i="1" s="1"/>
  <c r="K25" i="1"/>
  <c r="K26" i="1" s="1"/>
  <c r="K27" i="1" s="1"/>
  <c r="K32" i="1" s="1"/>
  <c r="K37" i="1" s="1"/>
  <c r="K41" i="1" s="1"/>
  <c r="K43" i="1" s="1"/>
  <c r="L25" i="1"/>
  <c r="L26" i="1" s="1"/>
  <c r="L27" i="1" s="1"/>
  <c r="E27" i="1"/>
  <c r="G32" i="1" s="1"/>
  <c r="E32" i="1"/>
  <c r="E37" i="1" s="1"/>
  <c r="E41" i="1" s="1"/>
  <c r="E43" i="1" s="1"/>
  <c r="J20" i="1"/>
  <c r="J25" i="1" s="1"/>
  <c r="M16" i="1"/>
  <c r="R26" i="1"/>
  <c r="Z26" i="1"/>
  <c r="AE26" i="1"/>
  <c r="AE40" i="1"/>
  <c r="M23" i="1"/>
  <c r="R23" i="1"/>
  <c r="Z23" i="1"/>
  <c r="AD31" i="1"/>
  <c r="O19" i="1"/>
  <c r="P19" i="1"/>
  <c r="P32" i="1" s="1"/>
  <c r="P37" i="1" s="1"/>
  <c r="P41" i="1" s="1"/>
  <c r="X37" i="1"/>
  <c r="X41" i="1" s="1"/>
  <c r="X43" i="1" s="1"/>
  <c r="M19" i="1"/>
  <c r="Z18" i="1"/>
  <c r="Z16" i="1"/>
  <c r="AE16" i="1"/>
  <c r="H26" i="1"/>
  <c r="F37" i="1"/>
  <c r="H23" i="1"/>
  <c r="M39" i="1"/>
  <c r="H16" i="1"/>
  <c r="N31" i="1"/>
  <c r="H19" i="1"/>
  <c r="AE23" i="1"/>
  <c r="AC19" i="1"/>
  <c r="AC32" i="1" s="1"/>
  <c r="AC37" i="1" s="1"/>
  <c r="AC41" i="1" s="1"/>
  <c r="AC43" i="1" s="1"/>
  <c r="Y40" i="1"/>
  <c r="V46" i="1" l="1"/>
  <c r="V47" i="1" s="1"/>
  <c r="H27" i="1"/>
  <c r="Z27" i="1"/>
  <c r="F41" i="1"/>
  <c r="F43" i="1" s="1"/>
  <c r="F44" i="1" s="1"/>
  <c r="M20" i="1"/>
  <c r="P43" i="1"/>
  <c r="P44" i="1" s="1"/>
  <c r="P45" i="1" s="1"/>
  <c r="P46" i="1" s="1"/>
  <c r="O31" i="1"/>
  <c r="O32" i="1" s="1"/>
  <c r="O37" i="1" s="1"/>
  <c r="O41" i="1" s="1"/>
  <c r="R19" i="1"/>
  <c r="AC44" i="1"/>
  <c r="N32" i="1"/>
  <c r="AE18" i="1"/>
  <c r="K44" i="1"/>
  <c r="X44" i="1"/>
  <c r="X45" i="1" s="1"/>
  <c r="X46" i="1" s="1"/>
  <c r="X47" i="1" s="1"/>
  <c r="E44" i="1"/>
  <c r="Z40" i="1"/>
  <c r="Z39" i="1"/>
  <c r="AJ34" i="1" s="1"/>
  <c r="Z19" i="1"/>
  <c r="V48" i="1" l="1"/>
  <c r="AS43" i="1"/>
  <c r="AX43" i="1"/>
  <c r="Z31" i="1"/>
  <c r="H31" i="1"/>
  <c r="D32" i="1"/>
  <c r="J26" i="1"/>
  <c r="M25" i="1"/>
  <c r="P47" i="1"/>
  <c r="P48" i="1" s="1"/>
  <c r="O43" i="1"/>
  <c r="O44" i="1" s="1"/>
  <c r="O45" i="1" s="1"/>
  <c r="O46" i="1" s="1"/>
  <c r="AC45" i="1"/>
  <c r="F47" i="1"/>
  <c r="F48" i="1" s="1"/>
  <c r="F46" i="1"/>
  <c r="AJ43" i="1" s="1"/>
  <c r="E46" i="1"/>
  <c r="E47" i="1"/>
  <c r="E48" i="1" s="1"/>
  <c r="AB19" i="1"/>
  <c r="AB31" i="1" s="1"/>
  <c r="K47" i="1"/>
  <c r="K48" i="1" s="1"/>
  <c r="K46" i="1"/>
  <c r="AO43" i="1" s="1"/>
  <c r="I37" i="1"/>
  <c r="N37" i="1"/>
  <c r="AA31" i="1"/>
  <c r="AA32" i="1" s="1"/>
  <c r="D37" i="1" l="1"/>
  <c r="D41" i="1" s="1"/>
  <c r="AT43" i="1"/>
  <c r="M26" i="1"/>
  <c r="J27" i="1"/>
  <c r="O47" i="1"/>
  <c r="O48" i="1" s="1"/>
  <c r="N41" i="1"/>
  <c r="N43" i="1" s="1"/>
  <c r="N44" i="1" s="1"/>
  <c r="W37" i="1"/>
  <c r="W41" i="1" s="1"/>
  <c r="AC46" i="1"/>
  <c r="AC47" i="1" s="1"/>
  <c r="AC48" i="1" s="1"/>
  <c r="AB32" i="1"/>
  <c r="AB37" i="1" s="1"/>
  <c r="AB41" i="1" s="1"/>
  <c r="AE19" i="1"/>
  <c r="AA37" i="1"/>
  <c r="I41" i="1"/>
  <c r="I43" i="1" s="1"/>
  <c r="Q32" i="1"/>
  <c r="R31" i="1"/>
  <c r="AY43" i="1"/>
  <c r="X48" i="1"/>
  <c r="W43" i="1" l="1"/>
  <c r="W44" i="1" s="1"/>
  <c r="W45" i="1" s="1"/>
  <c r="W46" i="1" s="1"/>
  <c r="W47" i="1" s="1"/>
  <c r="D43" i="1"/>
  <c r="D44" i="1" s="1"/>
  <c r="D46" i="1" s="1"/>
  <c r="J32" i="1"/>
  <c r="L32" i="1"/>
  <c r="M27" i="1"/>
  <c r="N45" i="1"/>
  <c r="H32" i="1"/>
  <c r="G34" i="1" s="1"/>
  <c r="AA41" i="1"/>
  <c r="AE31" i="1"/>
  <c r="AD32" i="1"/>
  <c r="R32" i="1"/>
  <c r="AB43" i="1"/>
  <c r="AB44" i="1" s="1"/>
  <c r="G35" i="1" l="1"/>
  <c r="H35" i="1" s="1"/>
  <c r="D47" i="1"/>
  <c r="D48" i="1" s="1"/>
  <c r="Q34" i="1"/>
  <c r="N46" i="1"/>
  <c r="W48" i="1"/>
  <c r="AB45" i="1"/>
  <c r="AA43" i="1"/>
  <c r="G40" i="1"/>
  <c r="AI43" i="1" s="1"/>
  <c r="AD37" i="1"/>
  <c r="AE32" i="1"/>
  <c r="I44" i="1"/>
  <c r="AK43" i="1"/>
  <c r="G36" i="1" l="1"/>
  <c r="M31" i="1"/>
  <c r="M32" i="1" s="1"/>
  <c r="J37" i="1"/>
  <c r="J41" i="1" s="1"/>
  <c r="Q40" i="1"/>
  <c r="R40" i="1" s="1"/>
  <c r="R34" i="1"/>
  <c r="R36" i="1" s="1"/>
  <c r="Q36" i="1"/>
  <c r="Q37" i="1" s="1"/>
  <c r="N47" i="1"/>
  <c r="AB46" i="1"/>
  <c r="AB47" i="1" s="1"/>
  <c r="AB48" i="1" s="1"/>
  <c r="I47" i="1"/>
  <c r="I48" i="1" s="1"/>
  <c r="I46" i="1"/>
  <c r="H40" i="1"/>
  <c r="Z32" i="1"/>
  <c r="AA44" i="1"/>
  <c r="AA45" i="1" s="1"/>
  <c r="AD41" i="1"/>
  <c r="AE37" i="1"/>
  <c r="AE41" i="1" s="1"/>
  <c r="Y35" i="1" l="1"/>
  <c r="Z35" i="1" s="1"/>
  <c r="Y34" i="1"/>
  <c r="L35" i="1"/>
  <c r="L34" i="1"/>
  <c r="G37" i="1"/>
  <c r="G41" i="1" s="1"/>
  <c r="G43" i="1" s="1"/>
  <c r="G44" i="1" s="1"/>
  <c r="Y36" i="1"/>
  <c r="J43" i="1"/>
  <c r="J44" i="1" s="1"/>
  <c r="M35" i="1"/>
  <c r="H34" i="1"/>
  <c r="H36" i="1" s="1"/>
  <c r="Q41" i="1"/>
  <c r="R37" i="1"/>
  <c r="BD43" i="1"/>
  <c r="AD43" i="1"/>
  <c r="AE43" i="1" s="1"/>
  <c r="Y37" i="1" l="1"/>
  <c r="Y41" i="1" s="1"/>
  <c r="AJ33" i="1"/>
  <c r="H37" i="1"/>
  <c r="Z34" i="1"/>
  <c r="Z41" i="1"/>
  <c r="J47" i="1"/>
  <c r="J48" i="1" s="1"/>
  <c r="J46" i="1"/>
  <c r="AP43" i="1" s="1"/>
  <c r="L36" i="1"/>
  <c r="M40" i="1"/>
  <c r="AN43" i="1" s="1"/>
  <c r="M34" i="1"/>
  <c r="Q43" i="1"/>
  <c r="R43" i="1" s="1"/>
  <c r="R41" i="1"/>
  <c r="AD44" i="1"/>
  <c r="AE44" i="1" s="1"/>
  <c r="H43" i="1"/>
  <c r="H41" i="1"/>
  <c r="Z36" i="1"/>
  <c r="AU43" i="1"/>
  <c r="N48" i="1"/>
  <c r="Y43" i="1" l="1"/>
  <c r="Y44" i="1" s="1"/>
  <c r="Y45" i="1" s="1"/>
  <c r="Y46" i="1" s="1"/>
  <c r="AL39" i="1"/>
  <c r="AJ39" i="1"/>
  <c r="AJ38" i="1"/>
  <c r="L37" i="1"/>
  <c r="L41" i="1" s="1"/>
  <c r="L43" i="1" s="1"/>
  <c r="M36" i="1"/>
  <c r="Q44" i="1"/>
  <c r="Q45" i="1" s="1"/>
  <c r="AD45" i="1"/>
  <c r="G47" i="1"/>
  <c r="H47" i="1" s="1"/>
  <c r="Z37" i="1"/>
  <c r="AA46" i="1"/>
  <c r="Y47" i="1" l="1"/>
  <c r="Z47" i="1" s="1"/>
  <c r="L44" i="1"/>
  <c r="R44" i="1"/>
  <c r="M37" i="1"/>
  <c r="R45" i="1"/>
  <c r="Q46" i="1"/>
  <c r="AE45" i="1"/>
  <c r="H44" i="1"/>
  <c r="G46" i="1"/>
  <c r="H46" i="1" s="1"/>
  <c r="AF54" i="1" s="1"/>
  <c r="G48" i="1"/>
  <c r="H48" i="1" s="1"/>
  <c r="AA47" i="1"/>
  <c r="AZ43" i="1"/>
  <c r="Z43" i="1" l="1"/>
  <c r="M41" i="1"/>
  <c r="M43" i="1"/>
  <c r="Q47" i="1"/>
  <c r="R47" i="1" s="1"/>
  <c r="R46" i="1"/>
  <c r="AH43" i="1"/>
  <c r="AL43" i="1" s="1"/>
  <c r="AD46" i="1"/>
  <c r="AA48" i="1"/>
  <c r="L47" i="1" l="1"/>
  <c r="M47" i="1" s="1"/>
  <c r="AD47" i="1"/>
  <c r="AE46" i="1"/>
  <c r="Z44" i="1"/>
  <c r="Q48" i="1"/>
  <c r="R48" i="1" s="1"/>
  <c r="M44" i="1" l="1"/>
  <c r="L46" i="1"/>
  <c r="M46" i="1" s="1"/>
  <c r="AM43" i="1" s="1"/>
  <c r="AQ43" i="1" s="1"/>
  <c r="L48" i="1"/>
  <c r="M48" i="1" s="1"/>
  <c r="AC10" i="1"/>
  <c r="AD48" i="1"/>
  <c r="AE48" i="1" s="1"/>
  <c r="AE47" i="1"/>
  <c r="Z45" i="1"/>
  <c r="AF55" i="1" s="1"/>
  <c r="AR43" i="1" l="1"/>
  <c r="AV43" i="1" s="1"/>
  <c r="Z46" i="1" l="1"/>
  <c r="AJ37" i="1" l="1"/>
  <c r="BB43" i="1"/>
  <c r="AG53" i="1"/>
  <c r="AW43" i="1"/>
  <c r="BA43" i="1" s="1"/>
  <c r="Y48" i="1"/>
  <c r="Z48" i="1" s="1"/>
  <c r="BC43" i="1" l="1"/>
  <c r="AJ40" i="1"/>
  <c r="BF43" i="1"/>
</calcChain>
</file>

<file path=xl/sharedStrings.xml><?xml version="1.0" encoding="utf-8"?>
<sst xmlns="http://schemas.openxmlformats.org/spreadsheetml/2006/main" count="196" uniqueCount="92">
  <si>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</si>
  <si>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</si>
  <si>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</si>
  <si>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</si>
  <si>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</si>
  <si>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</si>
  <si>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</si>
  <si>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</si>
  <si>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</si>
  <si>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</si>
  <si>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</si>
  <si>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</si>
  <si>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</si>
  <si>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</si>
  <si>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</si>
  <si>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</si>
  <si>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</si>
  <si>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</si>
  <si>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</si>
  <si>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</si>
  <si>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</si>
  <si>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</si>
  <si>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</si>
  <si>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</si>
  <si>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</si>
  <si>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</si>
  <si>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</si>
  <si>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</si>
  <si>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</si>
  <si>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</si>
  <si>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</si>
  <si>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</si>
  <si>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</si>
  <si>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</si>
  <si>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</si>
  <si>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</si>
  <si>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</si>
  <si>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</si>
  <si>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</si>
  <si>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</si>
  <si>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</si>
  <si>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</si>
  <si>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</si>
  <si>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</si>
  <si>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</si>
  <si>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</si>
  <si>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</si>
  <si>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</si>
  <si>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Глава 2. Основные объекты строительства</t>
  </si>
  <si>
    <t>С учетом индексов-дефляторов в ценах 2018 года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</si>
  <si>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</si>
  <si>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</si>
  <si>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филиала ПАО "МРСК Северо-Запада" "Комиэнерго"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</si>
  <si>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</si>
  <si>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</si>
  <si>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</si>
  <si>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</si>
  <si>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</si>
  <si>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</si>
  <si>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</si>
  <si>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</si>
  <si>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</si>
  <si>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ГСН-81-05-01-2001</t>
  </si>
  <si>
    <t>Временные здания и сооружения - 3,3 %</t>
  </si>
  <si>
    <t>Непредвиденные затраты - 3%</t>
  </si>
  <si>
    <t>Командировочные расходы</t>
  </si>
  <si>
    <t xml:space="preserve"> Заместитель директора 
по инвестиционной деятельности 
филиала ПАО "МРСК Северо-Запада" "Комиэнерго"</t>
  </si>
  <si>
    <t>БЛОК 1
Сметная стоимость  строительства объекта  (в ценах на 2 кв.2017 г.)</t>
  </si>
  <si>
    <t>БЛОК 2
Сметная стоимость строительства  
в ценах на 01.01.2001 года</t>
  </si>
  <si>
    <t>2018 год</t>
  </si>
  <si>
    <t>Утвержденная сметная стоимость в ценах 2 квартала 2017 года</t>
  </si>
  <si>
    <t>02-01</t>
  </si>
  <si>
    <t>09-01</t>
  </si>
  <si>
    <t>Перебазировка техники</t>
  </si>
  <si>
    <t>Расчет</t>
  </si>
  <si>
    <t>Постановление Правительства РФ от 21.06.2010 № 468</t>
  </si>
  <si>
    <t>Строительный контроль 2,14%</t>
  </si>
  <si>
    <t>Смета на ПИР</t>
  </si>
  <si>
    <t>Содержание службы заказчика  3,73%</t>
  </si>
  <si>
    <t xml:space="preserve">Проектные работы </t>
  </si>
  <si>
    <t xml:space="preserve">МДС 81-35.2004    </t>
  </si>
  <si>
    <t>Разработал:                                                                                                           Сивергин А.Н.</t>
  </si>
  <si>
    <t>/А.А. Воронов/</t>
  </si>
  <si>
    <t xml:space="preserve">Плановая стоимость объекта в прогнозных ценах 2018 года относительно цен 4 кв. 2017 года </t>
  </si>
  <si>
    <t>______________________________ / В.Ю. Размыслов /</t>
  </si>
  <si>
    <t>С учетом индексов-дефляторов в ценах 2019 года</t>
  </si>
  <si>
    <t>НДС 18% (20%)</t>
  </si>
  <si>
    <t xml:space="preserve">Реконструкция ВЛ 110 кВ №163/3 ПС «Вой-Вож» - ПС «Помоздино» в части расширения просеки в Усть-Куломском районе Республики Коми  (13,1773 га) </t>
  </si>
  <si>
    <t xml:space="preserve">БЛОК 3                                                                                                   
Плановая стоимость объекта в прогнозных ценах 2019 года  относительно уровня цен 4 квартала 2017 года </t>
  </si>
  <si>
    <t>прочие</t>
  </si>
  <si>
    <t>004-55-1-01.12-1336</t>
  </si>
  <si>
    <t xml:space="preserve">Сводка затрат "Реконструкция ВЛ 110 кВ №163/3 ПС «Вой-Вож» - ПС «Помоздино» в части расширения просеки в Усть-Куломском районе Республики Коми (13,1773 га)"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</si>
</sst>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00"/>
    <numFmt numFmtId="166" formatCode="#,##0.000000"/>
    <numFmt numFmtId="167" formatCode="0.000"/>
    <numFmt numFmtId="168" formatCode="#,##0.0000"/>
    <numFmt numFmtId="169" formatCode="_-* #,##0_р_._-;\-* #,##0_р_._-;_-* &quot;-&quot;??_р_._-;_-@_-"/>
    <numFmt numFmtId="170" formatCode="_-* #,##0.000_р_._-;\-* #,##0.000_р_._-;_-* &quot;-&quot;??_р_._-;_-@_-"/>
    <numFmt numFmtId="171" formatCode="#,##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Helv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2"/>
      <name val="Arial Cyr"/>
      <charset val="204"/>
    </font>
    <font>
      <sz val="10"/>
      <color theme="2"/>
      <name val="Arial"/>
      <family val="2"/>
      <charset val="204"/>
    </font>
    <font>
      <sz val="10"/>
      <name val="Arial"/>
      <family val="2"/>
    </font>
    <font>
      <sz val="11"/>
      <color theme="4" tint="0.79998168889431442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5">
    <xf numFmtId="0" fontId="0" fillId="0" borderId="0"/>
    <xf numFmtId="0" fontId="4" fillId="0" borderId="0">
      <alignment horizontal="left" vertical="top"/>
    </xf>
    <xf numFmtId="0" fontId="5" fillId="0" borderId="0">
      <alignment horizontal="right" vertical="top"/>
    </xf>
    <xf numFmtId="0" fontId="7" fillId="0" borderId="0"/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1">
      <alignment horizontal="left" vertical="top"/>
    </xf>
    <xf numFmtId="0" fontId="2" fillId="0" borderId="0"/>
    <xf numFmtId="0" fontId="12" fillId="0" borderId="0">
      <alignment horizontal="center" vertical="center"/>
    </xf>
    <xf numFmtId="0" fontId="8" fillId="0" borderId="0">
      <alignment horizontal="center" vertical="top"/>
    </xf>
    <xf numFmtId="0" fontId="8" fillId="0" borderId="0">
      <alignment horizontal="left" vertical="top"/>
    </xf>
    <xf numFmtId="0" fontId="15" fillId="0" borderId="0">
      <alignment horizontal="left" vertical="top"/>
    </xf>
    <xf numFmtId="0" fontId="8" fillId="0" borderId="0">
      <alignment horizontal="left" vertical="top"/>
    </xf>
    <xf numFmtId="0" fontId="4" fillId="0" borderId="2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15">
      <alignment horizontal="center" vertical="center"/>
    </xf>
    <xf numFmtId="0" fontId="4" fillId="0" borderId="2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4">
      <alignment horizontal="center" vertical="center"/>
    </xf>
    <xf numFmtId="0" fontId="4" fillId="0" borderId="15">
      <alignment horizontal="center" vertical="center"/>
    </xf>
    <xf numFmtId="0" fontId="22" fillId="0" borderId="1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left" vertical="top"/>
    </xf>
    <xf numFmtId="0" fontId="21" fillId="0" borderId="0">
      <alignment horizontal="right" vertical="top"/>
    </xf>
    <xf numFmtId="0" fontId="21" fillId="0" borderId="0">
      <alignment horizontal="left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9" fillId="0" borderId="0">
      <alignment horizontal="left" vertical="top"/>
    </xf>
    <xf numFmtId="0" fontId="2" fillId="0" borderId="0"/>
    <xf numFmtId="0" fontId="34" fillId="0" borderId="0"/>
    <xf numFmtId="0" fontId="4" fillId="0" borderId="4">
      <alignment horizontal="center" vertical="center"/>
    </xf>
    <xf numFmtId="0" fontId="40" fillId="0" borderId="4">
      <alignment horizontal="center" vertical="center"/>
    </xf>
    <xf numFmtId="0" fontId="40" fillId="0" borderId="4">
      <alignment horizontal="center" vertical="center"/>
    </xf>
    <xf numFmtId="0" fontId="21" fillId="0" borderId="0">
      <alignment horizontal="left" vertical="top"/>
    </xf>
    <xf numFmtId="0" fontId="41" fillId="0" borderId="0">
      <alignment horizontal="left" vertical="top"/>
    </xf>
    <xf numFmtId="0" fontId="21" fillId="0" borderId="0">
      <alignment horizontal="left" vertical="top"/>
    </xf>
    <xf numFmtId="0" fontId="29" fillId="0" borderId="1">
      <alignment horizontal="left" vertical="top"/>
    </xf>
    <xf numFmtId="0" fontId="8" fillId="0" borderId="1">
      <alignment horizontal="left" vertical="top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 vertical="top"/>
    </xf>
    <xf numFmtId="0" fontId="8" fillId="0" borderId="1">
      <alignment horizontal="left"/>
    </xf>
    <xf numFmtId="0" fontId="29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7" fillId="0" borderId="0"/>
  </cellStyleXfs>
  <cellXfs count="499">
    <xf numFmtId="0" fontId="0" fillId="0" borderId="0" xfId="0"/>
    <xf numFmtId="0" fontId="7" fillId="0" borderId="0" xfId="3" applyAlignment="1">
      <alignment wrapText="1"/>
    </xf>
    <xf numFmtId="0" fontId="9" fillId="0" borderId="0" xfId="5" applyFont="1" applyBorder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0" fontId="9" fillId="0" borderId="0" xfId="6" applyFont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8" fillId="0" borderId="0" xfId="7" quotePrefix="1" applyBorder="1" applyAlignment="1">
      <alignment horizontal="left" vertical="top" wrapText="1"/>
    </xf>
    <xf numFmtId="0" fontId="8" fillId="0" borderId="0" xfId="7" applyBorder="1" applyAlignment="1">
      <alignment horizontal="left" vertical="top" wrapText="1"/>
    </xf>
    <xf numFmtId="0" fontId="9" fillId="0" borderId="0" xfId="7" applyFont="1" applyBorder="1" applyAlignment="1">
      <alignment horizontal="left" vertical="top" wrapText="1"/>
    </xf>
    <xf numFmtId="0" fontId="9" fillId="0" borderId="0" xfId="10" applyFont="1" applyBorder="1" applyAlignment="1">
      <alignment horizontal="center" vertical="top" wrapText="1"/>
    </xf>
    <xf numFmtId="0" fontId="8" fillId="0" borderId="0" xfId="11" quotePrefix="1" applyBorder="1" applyAlignment="1">
      <alignment horizontal="left" vertical="top" wrapText="1"/>
    </xf>
    <xf numFmtId="0" fontId="8" fillId="0" borderId="0" xfId="1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2" fillId="0" borderId="0" xfId="9" quotePrefix="1" applyBorder="1" applyAlignment="1">
      <alignment horizontal="left" vertical="center" wrapText="1"/>
    </xf>
    <xf numFmtId="0" fontId="8" fillId="0" borderId="0" xfId="4" quotePrefix="1" applyBorder="1" applyAlignment="1">
      <alignment horizontal="left" vertical="top" wrapText="1"/>
    </xf>
    <xf numFmtId="0" fontId="8" fillId="0" borderId="0" xfId="4" applyBorder="1" applyAlignment="1">
      <alignment horizontal="left" vertical="top" wrapText="1"/>
    </xf>
    <xf numFmtId="0" fontId="15" fillId="0" borderId="0" xfId="12" quotePrefix="1" applyBorder="1" applyAlignment="1">
      <alignment horizontal="center" vertical="top" wrapText="1"/>
    </xf>
    <xf numFmtId="0" fontId="9" fillId="0" borderId="0" xfId="13" applyFont="1" applyBorder="1" applyAlignment="1">
      <alignment horizontal="left" vertical="top" wrapText="1"/>
    </xf>
    <xf numFmtId="4" fontId="16" fillId="0" borderId="0" xfId="13" applyNumberFormat="1" applyFont="1" applyBorder="1" applyAlignment="1">
      <alignment horizontal="left" vertical="top" wrapText="1"/>
    </xf>
    <xf numFmtId="4" fontId="17" fillId="0" borderId="0" xfId="13" applyNumberFormat="1" applyFont="1" applyBorder="1" applyAlignment="1">
      <alignment horizontal="left" vertical="top" wrapText="1"/>
    </xf>
    <xf numFmtId="0" fontId="4" fillId="0" borderId="13" xfId="17" quotePrefix="1" applyBorder="1" applyAlignment="1">
      <alignment horizontal="center" vertical="center" wrapText="1"/>
    </xf>
    <xf numFmtId="0" fontId="4" fillId="0" borderId="14" xfId="17" quotePrefix="1" applyBorder="1" applyAlignment="1">
      <alignment horizontal="center" vertical="center" wrapText="1"/>
    </xf>
    <xf numFmtId="0" fontId="4" fillId="0" borderId="17" xfId="17" quotePrefix="1" applyBorder="1" applyAlignment="1">
      <alignment horizontal="center" vertical="center" wrapText="1"/>
    </xf>
    <xf numFmtId="0" fontId="4" fillId="0" borderId="9" xfId="18" quotePrefix="1" applyBorder="1" applyAlignment="1">
      <alignment horizontal="center" vertical="center" wrapText="1"/>
    </xf>
    <xf numFmtId="0" fontId="20" fillId="0" borderId="8" xfId="23" applyNumberFormat="1" applyFont="1" applyBorder="1" applyAlignment="1">
      <alignment horizontal="center" vertical="center" wrapText="1"/>
    </xf>
    <xf numFmtId="0" fontId="20" fillId="0" borderId="18" xfId="23" applyNumberFormat="1" applyFont="1" applyBorder="1" applyAlignment="1">
      <alignment horizontal="center" vertical="center" wrapText="1"/>
    </xf>
    <xf numFmtId="0" fontId="20" fillId="0" borderId="9" xfId="23" applyNumberFormat="1" applyFont="1" applyBorder="1" applyAlignment="1">
      <alignment horizontal="center" vertical="center" wrapText="1"/>
    </xf>
    <xf numFmtId="0" fontId="20" fillId="0" borderId="19" xfId="23" applyNumberFormat="1" applyFont="1" applyBorder="1" applyAlignment="1">
      <alignment horizontal="center" vertical="center" wrapText="1"/>
    </xf>
    <xf numFmtId="0" fontId="20" fillId="0" borderId="20" xfId="23" applyNumberFormat="1" applyFont="1" applyBorder="1" applyAlignment="1">
      <alignment horizontal="center" vertical="center" wrapText="1"/>
    </xf>
    <xf numFmtId="0" fontId="22" fillId="0" borderId="24" xfId="24" quotePrefix="1" applyBorder="1" applyAlignment="1">
      <alignment horizontal="left" vertical="top" wrapText="1"/>
    </xf>
    <xf numFmtId="0" fontId="22" fillId="0" borderId="25" xfId="24" quotePrefix="1" applyBorder="1" applyAlignment="1">
      <alignment horizontal="left" vertical="top" wrapText="1"/>
    </xf>
    <xf numFmtId="4" fontId="20" fillId="0" borderId="4" xfId="28" applyNumberFormat="1" applyFont="1" applyFill="1" applyBorder="1" applyAlignment="1">
      <alignment horizontal="right" vertical="top" wrapText="1"/>
    </xf>
    <xf numFmtId="4" fontId="20" fillId="0" borderId="27" xfId="28" applyNumberFormat="1" applyFont="1" applyBorder="1" applyAlignment="1">
      <alignment horizontal="right" vertical="top" wrapText="1"/>
    </xf>
    <xf numFmtId="4" fontId="20" fillId="0" borderId="2" xfId="28" applyNumberFormat="1" applyFont="1" applyFill="1" applyBorder="1" applyAlignment="1">
      <alignment horizontal="right" vertical="top" wrapText="1"/>
    </xf>
    <xf numFmtId="4" fontId="20" fillId="0" borderId="15" xfId="28" applyNumberFormat="1" applyFont="1" applyFill="1" applyBorder="1" applyAlignment="1">
      <alignment horizontal="right" vertical="top" wrapText="1"/>
    </xf>
    <xf numFmtId="0" fontId="21" fillId="0" borderId="26" xfId="29" applyNumberFormat="1" applyFont="1" applyFill="1" applyBorder="1" applyAlignment="1">
      <alignment horizontal="right" vertical="top" wrapText="1"/>
    </xf>
    <xf numFmtId="0" fontId="21" fillId="0" borderId="4" xfId="30" quotePrefix="1" applyFont="1" applyFill="1" applyBorder="1" applyAlignment="1">
      <alignment horizontal="left" vertical="top" wrapText="1"/>
    </xf>
    <xf numFmtId="0" fontId="21" fillId="0" borderId="15" xfId="31" quotePrefix="1" applyFont="1" applyFill="1" applyBorder="1" applyAlignment="1">
      <alignment horizontal="left" vertical="top" wrapText="1"/>
    </xf>
    <xf numFmtId="4" fontId="20" fillId="0" borderId="26" xfId="32" applyNumberFormat="1" applyFont="1" applyFill="1" applyBorder="1" applyAlignment="1">
      <alignment horizontal="right" vertical="top" wrapText="1"/>
    </xf>
    <xf numFmtId="4" fontId="20" fillId="0" borderId="4" xfId="32" applyNumberFormat="1" applyFont="1" applyFill="1" applyBorder="1" applyAlignment="1">
      <alignment horizontal="right" vertical="top" wrapText="1"/>
    </xf>
    <xf numFmtId="4" fontId="20" fillId="0" borderId="15" xfId="32" applyNumberFormat="1" applyFont="1" applyFill="1" applyBorder="1" applyAlignment="1">
      <alignment horizontal="right" vertical="top" wrapText="1"/>
    </xf>
    <xf numFmtId="4" fontId="20" fillId="0" borderId="29" xfId="28" applyNumberFormat="1" applyFont="1" applyFill="1" applyBorder="1" applyAlignment="1">
      <alignment horizontal="right" vertical="top" wrapText="1"/>
    </xf>
    <xf numFmtId="4" fontId="20" fillId="0" borderId="2" xfId="32" applyNumberFormat="1" applyFont="1" applyFill="1" applyBorder="1" applyAlignment="1">
      <alignment horizontal="right" vertical="top" wrapText="1"/>
    </xf>
    <xf numFmtId="0" fontId="7" fillId="0" borderId="0" xfId="3" applyFill="1" applyAlignment="1">
      <alignment wrapText="1"/>
    </xf>
    <xf numFmtId="165" fontId="20" fillId="0" borderId="29" xfId="28" applyNumberFormat="1" applyFont="1" applyFill="1" applyBorder="1" applyAlignment="1">
      <alignment horizontal="right" vertical="top" wrapText="1"/>
    </xf>
    <xf numFmtId="4" fontId="22" fillId="0" borderId="24" xfId="24" quotePrefix="1" applyNumberFormat="1" applyBorder="1" applyAlignment="1">
      <alignment horizontal="left" vertical="top" wrapText="1"/>
    </xf>
    <xf numFmtId="4" fontId="22" fillId="0" borderId="33" xfId="24" quotePrefix="1" applyNumberFormat="1" applyBorder="1" applyAlignment="1">
      <alignment horizontal="left" vertical="top" wrapText="1"/>
    </xf>
    <xf numFmtId="4" fontId="22" fillId="0" borderId="35" xfId="24" quotePrefix="1" applyNumberFormat="1" applyFill="1" applyBorder="1" applyAlignment="1">
      <alignment horizontal="left" vertical="top" wrapText="1"/>
    </xf>
    <xf numFmtId="4" fontId="22" fillId="0" borderId="36" xfId="24" quotePrefix="1" applyNumberFormat="1" applyFill="1" applyBorder="1" applyAlignment="1">
      <alignment horizontal="left" vertical="top" wrapText="1"/>
    </xf>
    <xf numFmtId="4" fontId="22" fillId="0" borderId="37" xfId="24" quotePrefix="1" applyNumberFormat="1" applyFill="1" applyBorder="1" applyAlignment="1">
      <alignment horizontal="left" vertical="top" wrapText="1"/>
    </xf>
    <xf numFmtId="0" fontId="21" fillId="0" borderId="39" xfId="29" applyNumberFormat="1" applyFont="1" applyFill="1" applyBorder="1" applyAlignment="1">
      <alignment horizontal="right" vertical="top" wrapText="1"/>
    </xf>
    <xf numFmtId="0" fontId="21" fillId="0" borderId="40" xfId="26" applyFont="1" applyFill="1" applyBorder="1" applyAlignment="1">
      <alignment horizontal="left" vertical="top" wrapText="1"/>
    </xf>
    <xf numFmtId="0" fontId="21" fillId="0" borderId="15" xfId="27" applyFont="1" applyFill="1" applyBorder="1" applyAlignment="1">
      <alignment horizontal="left" vertical="top" wrapText="1"/>
    </xf>
    <xf numFmtId="4" fontId="20" fillId="0" borderId="39" xfId="32" applyNumberFormat="1" applyFont="1" applyFill="1" applyBorder="1" applyAlignment="1">
      <alignment horizontal="right" vertical="top" wrapText="1"/>
    </xf>
    <xf numFmtId="4" fontId="20" fillId="0" borderId="44" xfId="32" applyNumberFormat="1" applyFont="1" applyFill="1" applyBorder="1" applyAlignment="1">
      <alignment horizontal="right" vertical="top" wrapText="1"/>
    </xf>
    <xf numFmtId="0" fontId="21" fillId="0" borderId="4" xfId="26" applyFont="1" applyFill="1" applyBorder="1" applyAlignment="1">
      <alignment horizontal="left" vertical="top" wrapText="1"/>
    </xf>
    <xf numFmtId="0" fontId="2" fillId="0" borderId="0" xfId="8" applyFill="1"/>
    <xf numFmtId="4" fontId="20" fillId="0" borderId="27" xfId="32" applyNumberFormat="1" applyFont="1" applyFill="1" applyBorder="1" applyAlignment="1">
      <alignment horizontal="right" vertical="top" wrapText="1"/>
    </xf>
    <xf numFmtId="4" fontId="20" fillId="0" borderId="28" xfId="32" applyNumberFormat="1" applyFont="1" applyFill="1" applyBorder="1" applyAlignment="1">
      <alignment horizontal="right" vertical="top" wrapText="1"/>
    </xf>
    <xf numFmtId="0" fontId="21" fillId="0" borderId="26" xfId="29" applyFont="1" applyFill="1" applyBorder="1" applyAlignment="1">
      <alignment horizontal="right" vertical="top" wrapText="1"/>
    </xf>
    <xf numFmtId="165" fontId="20" fillId="0" borderId="28" xfId="32" applyNumberFormat="1" applyFont="1" applyFill="1" applyBorder="1" applyAlignment="1">
      <alignment horizontal="right" vertical="top" wrapText="1"/>
    </xf>
    <xf numFmtId="0" fontId="2" fillId="0" borderId="0" xfId="8" applyFont="1" applyFill="1"/>
    <xf numFmtId="0" fontId="21" fillId="0" borderId="10" xfId="29" applyFont="1" applyFill="1" applyBorder="1" applyAlignment="1">
      <alignment horizontal="right" vertical="top" wrapText="1"/>
    </xf>
    <xf numFmtId="0" fontId="21" fillId="0" borderId="11" xfId="30" quotePrefix="1" applyFont="1" applyFill="1" applyBorder="1" applyAlignment="1">
      <alignment horizontal="left" vertical="top" wrapText="1"/>
    </xf>
    <xf numFmtId="0" fontId="21" fillId="0" borderId="12" xfId="33" quotePrefix="1" applyFont="1" applyFill="1" applyBorder="1" applyAlignment="1">
      <alignment horizontal="left" vertical="top" wrapText="1"/>
    </xf>
    <xf numFmtId="4" fontId="20" fillId="0" borderId="10" xfId="32" applyNumberFormat="1" applyFont="1" applyFill="1" applyBorder="1" applyAlignment="1">
      <alignment horizontal="right" vertical="top" wrapText="1"/>
    </xf>
    <xf numFmtId="4" fontId="20" fillId="0" borderId="30" xfId="32" applyNumberFormat="1" applyFont="1" applyFill="1" applyBorder="1" applyAlignment="1">
      <alignment horizontal="right" vertical="top" wrapText="1"/>
    </xf>
    <xf numFmtId="165" fontId="20" fillId="0" borderId="48" xfId="32" applyNumberFormat="1" applyFont="1" applyFill="1" applyBorder="1" applyAlignment="1">
      <alignment horizontal="right" vertical="top" wrapText="1"/>
    </xf>
    <xf numFmtId="4" fontId="20" fillId="0" borderId="48" xfId="32" applyNumberFormat="1" applyFont="1" applyFill="1" applyBorder="1" applyAlignment="1">
      <alignment horizontal="right" vertical="top" wrapText="1"/>
    </xf>
    <xf numFmtId="4" fontId="22" fillId="0" borderId="25" xfId="24" quotePrefix="1" applyNumberFormat="1" applyBorder="1" applyAlignment="1">
      <alignment horizontal="left" vertical="top" wrapText="1"/>
    </xf>
    <xf numFmtId="4" fontId="20" fillId="0" borderId="51" xfId="28" applyNumberFormat="1" applyFont="1" applyFill="1" applyBorder="1" applyAlignment="1">
      <alignment horizontal="right" vertical="top" wrapText="1"/>
    </xf>
    <xf numFmtId="0" fontId="23" fillId="0" borderId="4" xfId="8" applyFont="1" applyBorder="1" applyAlignment="1">
      <alignment horizontal="center" vertical="center" wrapText="1"/>
    </xf>
    <xf numFmtId="0" fontId="23" fillId="0" borderId="4" xfId="8" applyFont="1" applyBorder="1" applyAlignment="1">
      <alignment vertical="center" wrapText="1"/>
    </xf>
    <xf numFmtId="0" fontId="3" fillId="0" borderId="4" xfId="8" applyFont="1" applyBorder="1"/>
    <xf numFmtId="166" fontId="3" fillId="0" borderId="4" xfId="8" applyNumberFormat="1" applyFont="1" applyBorder="1"/>
    <xf numFmtId="0" fontId="3" fillId="0" borderId="0" xfId="8" applyFont="1"/>
    <xf numFmtId="0" fontId="24" fillId="0" borderId="4" xfId="8" applyFont="1" applyFill="1" applyBorder="1" applyAlignment="1">
      <alignment vertical="center" wrapText="1"/>
    </xf>
    <xf numFmtId="0" fontId="2" fillId="0" borderId="4" xfId="8" applyFont="1" applyFill="1" applyBorder="1"/>
    <xf numFmtId="0" fontId="2" fillId="0" borderId="4" xfId="8" applyFont="1" applyFill="1" applyBorder="1" applyAlignment="1">
      <alignment horizontal="center"/>
    </xf>
    <xf numFmtId="4" fontId="20" fillId="0" borderId="1" xfId="32" applyNumberFormat="1" applyFont="1" applyFill="1" applyBorder="1" applyAlignment="1">
      <alignment horizontal="right" vertical="top" wrapText="1"/>
    </xf>
    <xf numFmtId="165" fontId="20" fillId="0" borderId="27" xfId="32" applyNumberFormat="1" applyFont="1" applyFill="1" applyBorder="1" applyAlignment="1">
      <alignment horizontal="right" vertical="top" wrapText="1"/>
    </xf>
    <xf numFmtId="4" fontId="20" fillId="0" borderId="2" xfId="32" applyNumberFormat="1" applyFont="1" applyBorder="1" applyAlignment="1">
      <alignment horizontal="right" vertical="top" wrapText="1"/>
    </xf>
    <xf numFmtId="4" fontId="20" fillId="0" borderId="27" xfId="32" applyNumberFormat="1" applyFont="1" applyBorder="1" applyAlignment="1">
      <alignment horizontal="right" vertical="top" wrapText="1"/>
    </xf>
    <xf numFmtId="0" fontId="24" fillId="0" borderId="4" xfId="8" applyFont="1" applyBorder="1" applyAlignment="1">
      <alignment vertical="center" wrapText="1"/>
    </xf>
    <xf numFmtId="165" fontId="24" fillId="0" borderId="4" xfId="8" applyNumberFormat="1" applyFont="1" applyBorder="1" applyAlignment="1">
      <alignment horizontal="center" vertical="center" wrapText="1"/>
    </xf>
    <xf numFmtId="167" fontId="23" fillId="0" borderId="0" xfId="8" applyNumberFormat="1" applyFont="1" applyBorder="1" applyAlignment="1">
      <alignment horizontal="center" vertical="center" wrapText="1"/>
    </xf>
    <xf numFmtId="0" fontId="21" fillId="0" borderId="10" xfId="29" applyNumberFormat="1" applyFont="1" applyBorder="1" applyAlignment="1">
      <alignment horizontal="right" vertical="top" wrapText="1"/>
    </xf>
    <xf numFmtId="4" fontId="20" fillId="0" borderId="30" xfId="32" applyNumberFormat="1" applyFont="1" applyBorder="1" applyAlignment="1">
      <alignment horizontal="right" vertical="top" wrapText="1"/>
    </xf>
    <xf numFmtId="4" fontId="20" fillId="0" borderId="48" xfId="32" applyNumberFormat="1" applyFont="1" applyBorder="1" applyAlignment="1">
      <alignment horizontal="right" vertical="top" wrapText="1"/>
    </xf>
    <xf numFmtId="168" fontId="2" fillId="0" borderId="4" xfId="8" applyNumberFormat="1" applyFont="1" applyBorder="1"/>
    <xf numFmtId="0" fontId="2" fillId="0" borderId="0" xfId="8" applyFont="1"/>
    <xf numFmtId="4" fontId="22" fillId="0" borderId="51" xfId="24" quotePrefix="1" applyNumberFormat="1" applyBorder="1" applyAlignment="1">
      <alignment horizontal="left" vertical="top" wrapText="1"/>
    </xf>
    <xf numFmtId="0" fontId="2" fillId="0" borderId="4" xfId="8" applyFont="1" applyBorder="1"/>
    <xf numFmtId="167" fontId="24" fillId="0" borderId="0" xfId="8" applyNumberFormat="1" applyFont="1" applyBorder="1" applyAlignment="1">
      <alignment horizontal="center" vertical="center" wrapText="1"/>
    </xf>
    <xf numFmtId="167" fontId="2" fillId="0" borderId="0" xfId="8" applyNumberFormat="1" applyFont="1" applyAlignment="1">
      <alignment horizontal="center"/>
    </xf>
    <xf numFmtId="0" fontId="2" fillId="0" borderId="4" xfId="8" applyBorder="1"/>
    <xf numFmtId="4" fontId="20" fillId="0" borderId="29" xfId="32" applyNumberFormat="1" applyFont="1" applyBorder="1" applyAlignment="1">
      <alignment horizontal="right" vertical="top" wrapText="1"/>
    </xf>
    <xf numFmtId="4" fontId="22" fillId="0" borderId="37" xfId="24" quotePrefix="1" applyNumberFormat="1" applyBorder="1" applyAlignment="1">
      <alignment horizontal="left" vertical="top" wrapText="1"/>
    </xf>
    <xf numFmtId="0" fontId="25" fillId="4" borderId="4" xfId="3" applyFont="1" applyFill="1" applyBorder="1" applyAlignment="1">
      <alignment horizontal="center" vertical="center" wrapText="1"/>
    </xf>
    <xf numFmtId="4" fontId="20" fillId="0" borderId="41" xfId="32" applyNumberFormat="1" applyFont="1" applyBorder="1" applyAlignment="1">
      <alignment horizontal="right" vertical="top" wrapText="1"/>
    </xf>
    <xf numFmtId="0" fontId="21" fillId="0" borderId="42" xfId="31" quotePrefix="1" applyFont="1" applyBorder="1" applyAlignment="1">
      <alignment horizontal="left" vertical="top" wrapText="1"/>
    </xf>
    <xf numFmtId="4" fontId="22" fillId="0" borderId="4" xfId="32" applyNumberFormat="1" applyFont="1" applyFill="1" applyBorder="1" applyAlignment="1">
      <alignment horizontal="right" vertical="top" wrapText="1"/>
    </xf>
    <xf numFmtId="4" fontId="22" fillId="0" borderId="2" xfId="32" applyNumberFormat="1" applyFont="1" applyFill="1" applyBorder="1" applyAlignment="1">
      <alignment horizontal="right" vertical="top" wrapText="1"/>
    </xf>
    <xf numFmtId="4" fontId="27" fillId="0" borderId="27" xfId="32" applyNumberFormat="1" applyFont="1" applyFill="1" applyBorder="1" applyAlignment="1">
      <alignment horizontal="right" vertical="top" wrapText="1"/>
    </xf>
    <xf numFmtId="4" fontId="22" fillId="0" borderId="52" xfId="32" applyNumberFormat="1" applyFont="1" applyFill="1" applyBorder="1" applyAlignment="1">
      <alignment horizontal="right" vertical="top" wrapText="1"/>
    </xf>
    <xf numFmtId="0" fontId="28" fillId="0" borderId="0" xfId="3" applyFont="1" applyAlignment="1">
      <alignment wrapText="1"/>
    </xf>
    <xf numFmtId="4" fontId="21" fillId="0" borderId="4" xfId="32" applyNumberFormat="1" applyFont="1" applyFill="1" applyBorder="1" applyAlignment="1">
      <alignment horizontal="right" vertical="top" wrapText="1"/>
    </xf>
    <xf numFmtId="4" fontId="21" fillId="0" borderId="52" xfId="32" applyNumberFormat="1" applyFont="1" applyFill="1" applyBorder="1" applyAlignment="1">
      <alignment horizontal="right" vertical="top" wrapText="1"/>
    </xf>
    <xf numFmtId="0" fontId="22" fillId="0" borderId="26" xfId="29" applyNumberFormat="1" applyFont="1" applyFill="1" applyBorder="1" applyAlignment="1">
      <alignment horizontal="right" vertical="top" wrapText="1"/>
    </xf>
    <xf numFmtId="0" fontId="22" fillId="0" borderId="4" xfId="30" quotePrefix="1" applyFont="1" applyFill="1" applyBorder="1" applyAlignment="1">
      <alignment horizontal="left" vertical="top" wrapText="1"/>
    </xf>
    <xf numFmtId="0" fontId="22" fillId="0" borderId="15" xfId="31" quotePrefix="1" applyFont="1" applyFill="1" applyBorder="1" applyAlignment="1">
      <alignment horizontal="left" vertical="top" wrapText="1"/>
    </xf>
    <xf numFmtId="0" fontId="28" fillId="0" borderId="0" xfId="3" applyFont="1" applyFill="1" applyAlignment="1">
      <alignment wrapText="1"/>
    </xf>
    <xf numFmtId="4" fontId="21" fillId="0" borderId="27" xfId="32" applyNumberFormat="1" applyFont="1" applyFill="1" applyBorder="1" applyAlignment="1">
      <alignment horizontal="right" vertical="top" wrapText="1"/>
    </xf>
    <xf numFmtId="4" fontId="20" fillId="0" borderId="54" xfId="32" applyNumberFormat="1" applyFont="1" applyBorder="1" applyAlignment="1">
      <alignment horizontal="right" vertical="top" wrapText="1"/>
    </xf>
    <xf numFmtId="4" fontId="20" fillId="0" borderId="14" xfId="32" applyNumberFormat="1" applyFont="1" applyBorder="1" applyAlignment="1">
      <alignment horizontal="right" vertical="top" wrapText="1"/>
    </xf>
    <xf numFmtId="4" fontId="27" fillId="0" borderId="53" xfId="32" applyNumberFormat="1" applyFont="1" applyBorder="1" applyAlignment="1">
      <alignment horizontal="right" vertical="top" wrapText="1"/>
    </xf>
    <xf numFmtId="0" fontId="21" fillId="0" borderId="39" xfId="29" applyFont="1" applyBorder="1" applyAlignment="1">
      <alignment horizontal="right" vertical="top" wrapText="1"/>
    </xf>
    <xf numFmtId="0" fontId="21" fillId="0" borderId="40" xfId="36" quotePrefix="1" applyFont="1" applyBorder="1" applyAlignment="1">
      <alignment horizontal="right" vertical="top" wrapText="1"/>
    </xf>
    <xf numFmtId="4" fontId="20" fillId="0" borderId="44" xfId="32" applyNumberFormat="1" applyFont="1" applyBorder="1" applyAlignment="1">
      <alignment horizontal="right" vertical="top" wrapText="1"/>
    </xf>
    <xf numFmtId="4" fontId="20" fillId="0" borderId="40" xfId="32" applyNumberFormat="1" applyFont="1" applyBorder="1" applyAlignment="1">
      <alignment horizontal="right" vertical="top" wrapText="1"/>
    </xf>
    <xf numFmtId="0" fontId="21" fillId="0" borderId="11" xfId="36" quotePrefix="1" applyFont="1" applyBorder="1" applyAlignment="1">
      <alignment horizontal="right" vertical="top" wrapText="1"/>
    </xf>
    <xf numFmtId="0" fontId="21" fillId="0" borderId="12" xfId="31" quotePrefix="1" applyFont="1" applyBorder="1" applyAlignment="1">
      <alignment horizontal="left" vertical="top" wrapText="1"/>
    </xf>
    <xf numFmtId="4" fontId="20" fillId="0" borderId="11" xfId="32" applyNumberFormat="1" applyFont="1" applyBorder="1" applyAlignment="1">
      <alignment horizontal="right" vertical="top" wrapText="1"/>
    </xf>
    <xf numFmtId="0" fontId="21" fillId="0" borderId="0" xfId="37" quotePrefix="1" applyAlignment="1">
      <alignment horizontal="left" wrapText="1"/>
    </xf>
    <xf numFmtId="0" fontId="29" fillId="0" borderId="0" xfId="38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1" fillId="0" borderId="0" xfId="38" applyFont="1" applyBorder="1" applyAlignment="1">
      <alignment vertical="center" wrapText="1"/>
    </xf>
    <xf numFmtId="0" fontId="10" fillId="0" borderId="0" xfId="8" applyFont="1" applyAlignment="1"/>
    <xf numFmtId="0" fontId="7" fillId="0" borderId="0" xfId="3" applyFont="1" applyAlignment="1">
      <alignment wrapText="1"/>
    </xf>
    <xf numFmtId="169" fontId="11" fillId="0" borderId="0" xfId="41" applyNumberFormat="1" applyFont="1" applyFill="1" applyBorder="1" applyAlignment="1">
      <alignment horizontal="right" vertical="center" wrapText="1"/>
    </xf>
    <xf numFmtId="170" fontId="11" fillId="0" borderId="0" xfId="41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35" fillId="0" borderId="0" xfId="42" applyFont="1" applyAlignment="1" applyProtection="1">
      <alignment vertical="center" wrapText="1"/>
      <protection locked="0"/>
    </xf>
    <xf numFmtId="0" fontId="35" fillId="0" borderId="0" xfId="42" applyFont="1" applyAlignment="1" applyProtection="1">
      <alignment horizontal="left" vertical="center"/>
      <protection locked="0"/>
    </xf>
    <xf numFmtId="0" fontId="31" fillId="5" borderId="0" xfId="38" applyFont="1" applyFill="1" applyBorder="1" applyAlignment="1">
      <alignment vertical="center" wrapText="1"/>
    </xf>
    <xf numFmtId="169" fontId="37" fillId="0" borderId="0" xfId="41" applyNumberFormat="1" applyFont="1" applyFill="1" applyBorder="1" applyAlignment="1">
      <alignment horizontal="left" vertical="center" wrapText="1"/>
    </xf>
    <xf numFmtId="0" fontId="38" fillId="5" borderId="0" xfId="41" applyFont="1" applyFill="1" applyBorder="1"/>
    <xf numFmtId="0" fontId="2" fillId="5" borderId="0" xfId="41" applyFill="1" applyBorder="1" applyAlignment="1">
      <alignment horizontal="right"/>
    </xf>
    <xf numFmtId="4" fontId="39" fillId="5" borderId="0" xfId="3" applyNumberFormat="1" applyFont="1" applyFill="1" applyBorder="1" applyAlignment="1">
      <alignment wrapText="1"/>
    </xf>
    <xf numFmtId="0" fontId="36" fillId="0" borderId="0" xfId="41" applyFont="1" applyAlignment="1">
      <alignment vertical="center" wrapText="1"/>
    </xf>
    <xf numFmtId="0" fontId="36" fillId="0" borderId="1" xfId="41" applyFont="1" applyBorder="1" applyAlignment="1">
      <alignment vertical="center" wrapText="1"/>
    </xf>
    <xf numFmtId="0" fontId="35" fillId="0" borderId="1" xfId="42" applyFont="1" applyBorder="1" applyAlignment="1" applyProtection="1">
      <alignment horizontal="left"/>
      <protection locked="0"/>
    </xf>
    <xf numFmtId="4" fontId="39" fillId="0" borderId="0" xfId="3" applyNumberFormat="1" applyFont="1" applyAlignment="1">
      <alignment wrapText="1"/>
    </xf>
    <xf numFmtId="0" fontId="11" fillId="0" borderId="0" xfId="8" applyFont="1" applyAlignment="1">
      <alignment horizontal="center"/>
    </xf>
    <xf numFmtId="0" fontId="8" fillId="0" borderId="0" xfId="5" quotePrefix="1" applyBorder="1" applyAlignment="1">
      <alignment vertical="top" wrapText="1"/>
    </xf>
    <xf numFmtId="0" fontId="8" fillId="0" borderId="0" xfId="6" quotePrefix="1" applyBorder="1" applyAlignment="1">
      <alignment vertical="top" wrapText="1"/>
    </xf>
    <xf numFmtId="0" fontId="8" fillId="0" borderId="0" xfId="6" applyBorder="1" applyAlignment="1">
      <alignment vertical="top" wrapText="1"/>
    </xf>
    <xf numFmtId="0" fontId="21" fillId="0" borderId="26" xfId="25" applyNumberFormat="1" applyFont="1" applyFill="1" applyBorder="1" applyAlignment="1">
      <alignment horizontal="right" vertical="top" wrapText="1"/>
    </xf>
    <xf numFmtId="4" fontId="20" fillId="0" borderId="27" xfId="28" applyNumberFormat="1" applyFont="1" applyFill="1" applyBorder="1" applyAlignment="1">
      <alignment horizontal="right" vertical="top" wrapText="1"/>
    </xf>
    <xf numFmtId="4" fontId="22" fillId="0" borderId="24" xfId="24" quotePrefix="1" applyNumberFormat="1" applyFill="1" applyBorder="1" applyAlignment="1">
      <alignment horizontal="left" vertical="top" wrapText="1"/>
    </xf>
    <xf numFmtId="4" fontId="22" fillId="0" borderId="33" xfId="24" quotePrefix="1" applyNumberFormat="1" applyFill="1" applyBorder="1" applyAlignment="1">
      <alignment horizontal="left" vertical="top" wrapText="1"/>
    </xf>
    <xf numFmtId="0" fontId="21" fillId="0" borderId="15" xfId="31" applyFont="1" applyFill="1" applyBorder="1" applyAlignment="1">
      <alignment horizontal="left" vertical="top" wrapText="1"/>
    </xf>
    <xf numFmtId="0" fontId="21" fillId="0" borderId="15" xfId="35" quotePrefix="1" applyFont="1" applyFill="1" applyBorder="1" applyAlignment="1">
      <alignment horizontal="left" vertical="top" wrapText="1"/>
    </xf>
    <xf numFmtId="4" fontId="20" fillId="0" borderId="29" xfId="32" applyNumberFormat="1" applyFont="1" applyFill="1" applyBorder="1" applyAlignment="1">
      <alignment horizontal="right" vertical="top" wrapText="1"/>
    </xf>
    <xf numFmtId="165" fontId="20" fillId="0" borderId="41" xfId="32" applyNumberFormat="1" applyFont="1" applyFill="1" applyBorder="1" applyAlignment="1">
      <alignment horizontal="right" vertical="top" wrapText="1"/>
    </xf>
    <xf numFmtId="165" fontId="27" fillId="0" borderId="27" xfId="32" applyNumberFormat="1" applyFont="1" applyFill="1" applyBorder="1" applyAlignment="1">
      <alignment horizontal="right" vertical="top" wrapText="1"/>
    </xf>
    <xf numFmtId="0" fontId="12" fillId="0" borderId="0" xfId="9" applyBorder="1" applyAlignment="1">
      <alignment horizontal="center" vertical="center" wrapText="1"/>
    </xf>
    <xf numFmtId="0" fontId="9" fillId="6" borderId="0" xfId="5" applyFont="1" applyFill="1" applyBorder="1" applyAlignment="1">
      <alignment horizontal="left" vertical="top" wrapText="1"/>
    </xf>
    <xf numFmtId="0" fontId="7" fillId="6" borderId="0" xfId="3" applyFill="1" applyAlignment="1">
      <alignment wrapText="1"/>
    </xf>
    <xf numFmtId="165" fontId="22" fillId="2" borderId="52" xfId="32" applyNumberFormat="1" applyFont="1" applyFill="1" applyBorder="1" applyAlignment="1">
      <alignment horizontal="right" vertical="top" wrapText="1"/>
    </xf>
    <xf numFmtId="165" fontId="22" fillId="2" borderId="4" xfId="32" applyNumberFormat="1" applyFont="1" applyFill="1" applyBorder="1" applyAlignment="1">
      <alignment horizontal="right" vertical="top" wrapText="1"/>
    </xf>
    <xf numFmtId="165" fontId="22" fillId="2" borderId="2" xfId="32" applyNumberFormat="1" applyFont="1" applyFill="1" applyBorder="1" applyAlignment="1">
      <alignment horizontal="right" vertical="top" wrapText="1"/>
    </xf>
    <xf numFmtId="165" fontId="27" fillId="2" borderId="27" xfId="32" applyNumberFormat="1" applyFont="1" applyFill="1" applyBorder="1" applyAlignment="1">
      <alignment horizontal="right" vertical="top" wrapText="1"/>
    </xf>
    <xf numFmtId="4" fontId="20" fillId="2" borderId="44" xfId="32" applyNumberFormat="1" applyFont="1" applyFill="1" applyBorder="1" applyAlignment="1">
      <alignment horizontal="right" vertical="top" wrapText="1"/>
    </xf>
    <xf numFmtId="0" fontId="21" fillId="0" borderId="27" xfId="31" quotePrefix="1" applyFont="1" applyFill="1" applyBorder="1" applyAlignment="1">
      <alignment horizontal="left" vertical="top" wrapText="1"/>
    </xf>
    <xf numFmtId="0" fontId="21" fillId="0" borderId="10" xfId="29" applyNumberFormat="1" applyFont="1" applyFill="1" applyBorder="1" applyAlignment="1">
      <alignment horizontal="right" vertical="top" wrapText="1"/>
    </xf>
    <xf numFmtId="0" fontId="21" fillId="0" borderId="48" xfId="35" quotePrefix="1" applyFont="1" applyFill="1" applyBorder="1" applyAlignment="1">
      <alignment horizontal="left" vertical="top" wrapText="1"/>
    </xf>
    <xf numFmtId="0" fontId="21" fillId="0" borderId="13" xfId="29" applyNumberFormat="1" applyFont="1" applyFill="1" applyBorder="1" applyAlignment="1">
      <alignment horizontal="right" vertical="top" wrapText="1"/>
    </xf>
    <xf numFmtId="0" fontId="21" fillId="0" borderId="14" xfId="36" quotePrefix="1" applyFont="1" applyFill="1" applyBorder="1" applyAlignment="1">
      <alignment horizontal="right" vertical="top" wrapText="1"/>
    </xf>
    <xf numFmtId="0" fontId="21" fillId="0" borderId="17" xfId="31" quotePrefix="1" applyFont="1" applyFill="1" applyBorder="1" applyAlignment="1">
      <alignment horizontal="left" vertical="top" wrapText="1"/>
    </xf>
    <xf numFmtId="165" fontId="28" fillId="0" borderId="0" xfId="3" applyNumberFormat="1" applyFont="1" applyFill="1" applyAlignment="1">
      <alignment wrapText="1"/>
    </xf>
    <xf numFmtId="0" fontId="21" fillId="0" borderId="46" xfId="29" applyNumberFormat="1" applyFont="1" applyFill="1" applyBorder="1" applyAlignment="1">
      <alignment horizontal="right" vertical="top" wrapText="1"/>
    </xf>
    <xf numFmtId="0" fontId="21" fillId="0" borderId="1" xfId="30" quotePrefix="1" applyFont="1" applyFill="1" applyBorder="1" applyAlignment="1">
      <alignment horizontal="left" vertical="top" wrapText="1"/>
    </xf>
    <xf numFmtId="0" fontId="21" fillId="0" borderId="1" xfId="31" quotePrefix="1" applyFont="1" applyFill="1" applyBorder="1" applyAlignment="1">
      <alignment horizontal="left" vertical="top" wrapText="1"/>
    </xf>
    <xf numFmtId="4" fontId="20" fillId="0" borderId="0" xfId="32" applyNumberFormat="1" applyFont="1" applyFill="1" applyBorder="1" applyAlignment="1">
      <alignment horizontal="right" vertical="top" wrapText="1"/>
    </xf>
    <xf numFmtId="0" fontId="21" fillId="0" borderId="61" xfId="29" applyNumberFormat="1" applyFont="1" applyFill="1" applyBorder="1" applyAlignment="1">
      <alignment horizontal="right" vertical="top" wrapText="1"/>
    </xf>
    <xf numFmtId="0" fontId="21" fillId="0" borderId="47" xfId="30" quotePrefix="1" applyFont="1" applyFill="1" applyBorder="1" applyAlignment="1">
      <alignment horizontal="left" vertical="top" wrapText="1"/>
    </xf>
    <xf numFmtId="0" fontId="21" fillId="0" borderId="62" xfId="31" quotePrefix="1" applyFont="1" applyFill="1" applyBorder="1" applyAlignment="1">
      <alignment horizontal="left" vertical="top" wrapText="1"/>
    </xf>
    <xf numFmtId="0" fontId="21" fillId="0" borderId="7" xfId="29" applyNumberFormat="1" applyFont="1" applyFill="1" applyBorder="1" applyAlignment="1">
      <alignment horizontal="right" vertical="top" wrapText="1"/>
    </xf>
    <xf numFmtId="0" fontId="21" fillId="0" borderId="8" xfId="30" quotePrefix="1" applyFont="1" applyFill="1" applyBorder="1" applyAlignment="1">
      <alignment horizontal="left" vertical="top" wrapText="1"/>
    </xf>
    <xf numFmtId="0" fontId="21" fillId="0" borderId="20" xfId="31" quotePrefix="1" applyFont="1" applyFill="1" applyBorder="1" applyAlignment="1">
      <alignment horizontal="left" vertical="top" wrapText="1"/>
    </xf>
    <xf numFmtId="165" fontId="20" fillId="0" borderId="9" xfId="28" applyNumberFormat="1" applyFont="1" applyFill="1" applyBorder="1" applyAlignment="1">
      <alignment horizontal="right" vertical="top" wrapText="1"/>
    </xf>
    <xf numFmtId="0" fontId="21" fillId="0" borderId="57" xfId="29" applyNumberFormat="1" applyFont="1" applyFill="1" applyBorder="1" applyAlignment="1">
      <alignment horizontal="right" vertical="top" wrapText="1"/>
    </xf>
    <xf numFmtId="0" fontId="21" fillId="0" borderId="59" xfId="31" quotePrefix="1" applyFont="1" applyFill="1" applyBorder="1" applyAlignment="1">
      <alignment horizontal="left" vertical="top" wrapText="1"/>
    </xf>
    <xf numFmtId="165" fontId="20" fillId="0" borderId="2" xfId="32" applyNumberFormat="1" applyFont="1" applyFill="1" applyBorder="1" applyAlignment="1">
      <alignment horizontal="right" vertical="top" wrapText="1"/>
    </xf>
    <xf numFmtId="165" fontId="20" fillId="0" borderId="4" xfId="32" applyNumberFormat="1" applyFont="1" applyFill="1" applyBorder="1" applyAlignment="1">
      <alignment horizontal="right" vertical="top" wrapText="1"/>
    </xf>
    <xf numFmtId="165" fontId="20" fillId="0" borderId="15" xfId="32" applyNumberFormat="1" applyFont="1" applyFill="1" applyBorder="1" applyAlignment="1">
      <alignment horizontal="right" vertical="top" wrapText="1"/>
    </xf>
    <xf numFmtId="165" fontId="20" fillId="0" borderId="58" xfId="32" applyNumberFormat="1" applyFont="1" applyFill="1" applyBorder="1" applyAlignment="1">
      <alignment horizontal="right" vertical="top" wrapText="1"/>
    </xf>
    <xf numFmtId="165" fontId="20" fillId="0" borderId="8" xfId="32" applyNumberFormat="1" applyFont="1" applyFill="1" applyBorder="1" applyAlignment="1">
      <alignment horizontal="right" vertical="top" wrapText="1"/>
    </xf>
    <xf numFmtId="165" fontId="22" fillId="0" borderId="24" xfId="24" quotePrefix="1" applyNumberFormat="1" applyFill="1" applyBorder="1" applyAlignment="1">
      <alignment horizontal="left" vertical="top" wrapText="1"/>
    </xf>
    <xf numFmtId="165" fontId="22" fillId="0" borderId="33" xfId="24" quotePrefix="1" applyNumberFormat="1" applyFill="1" applyBorder="1" applyAlignment="1">
      <alignment horizontal="left" vertical="top" wrapText="1"/>
    </xf>
    <xf numFmtId="165" fontId="20" fillId="0" borderId="2" xfId="28" applyNumberFormat="1" applyFont="1" applyFill="1" applyBorder="1" applyAlignment="1">
      <alignment horizontal="right" vertical="top" wrapText="1"/>
    </xf>
    <xf numFmtId="165" fontId="20" fillId="0" borderId="4" xfId="28" applyNumberFormat="1" applyFont="1" applyFill="1" applyBorder="1" applyAlignment="1">
      <alignment horizontal="right" vertical="top" wrapText="1"/>
    </xf>
    <xf numFmtId="165" fontId="20" fillId="0" borderId="15" xfId="28" applyNumberFormat="1" applyFont="1" applyFill="1" applyBorder="1" applyAlignment="1">
      <alignment horizontal="right" vertical="top" wrapText="1"/>
    </xf>
    <xf numFmtId="165" fontId="20" fillId="0" borderId="27" xfId="28" applyNumberFormat="1" applyFont="1" applyFill="1" applyBorder="1" applyAlignment="1">
      <alignment horizontal="right" vertical="top" wrapText="1"/>
    </xf>
    <xf numFmtId="165" fontId="22" fillId="0" borderId="25" xfId="24" quotePrefix="1" applyNumberFormat="1" applyFill="1" applyBorder="1" applyAlignment="1">
      <alignment horizontal="left" vertical="top" wrapText="1"/>
    </xf>
    <xf numFmtId="165" fontId="20" fillId="0" borderId="53" xfId="32" applyNumberFormat="1" applyFont="1" applyFill="1" applyBorder="1" applyAlignment="1">
      <alignment horizontal="right" vertical="top" wrapText="1"/>
    </xf>
    <xf numFmtId="165" fontId="20" fillId="0" borderId="26" xfId="28" applyNumberFormat="1" applyFont="1" applyFill="1" applyBorder="1" applyAlignment="1">
      <alignment horizontal="right" vertical="top" wrapText="1"/>
    </xf>
    <xf numFmtId="165" fontId="20" fillId="0" borderId="61" xfId="32" applyNumberFormat="1" applyFont="1" applyFill="1" applyBorder="1" applyAlignment="1">
      <alignment horizontal="right" vertical="top" wrapText="1"/>
    </xf>
    <xf numFmtId="165" fontId="20" fillId="0" borderId="7" xfId="32" applyNumberFormat="1" applyFont="1" applyFill="1" applyBorder="1" applyAlignment="1">
      <alignment horizontal="right" vertical="top" wrapText="1"/>
    </xf>
    <xf numFmtId="165" fontId="22" fillId="0" borderId="23" xfId="24" quotePrefix="1" applyNumberFormat="1" applyFill="1" applyBorder="1" applyAlignment="1">
      <alignment horizontal="left" vertical="top" wrapText="1"/>
    </xf>
    <xf numFmtId="165" fontId="20" fillId="0" borderId="26" xfId="32" applyNumberFormat="1" applyFont="1" applyFill="1" applyBorder="1" applyAlignment="1">
      <alignment horizontal="right" vertical="top" wrapText="1"/>
    </xf>
    <xf numFmtId="165" fontId="20" fillId="0" borderId="60" xfId="32" applyNumberFormat="1" applyFont="1" applyFill="1" applyBorder="1" applyAlignment="1">
      <alignment horizontal="right" vertical="top" wrapText="1"/>
    </xf>
    <xf numFmtId="165" fontId="20" fillId="0" borderId="11" xfId="32" applyNumberFormat="1" applyFont="1" applyFill="1" applyBorder="1" applyAlignment="1">
      <alignment horizontal="right" vertical="top" wrapText="1"/>
    </xf>
    <xf numFmtId="165" fontId="20" fillId="0" borderId="51" xfId="28" applyNumberFormat="1" applyFont="1" applyFill="1" applyBorder="1" applyAlignment="1">
      <alignment horizontal="right" vertical="top" wrapText="1"/>
    </xf>
    <xf numFmtId="165" fontId="20" fillId="0" borderId="39" xfId="32" applyNumberFormat="1" applyFont="1" applyFill="1" applyBorder="1" applyAlignment="1">
      <alignment horizontal="right" vertical="top" wrapText="1"/>
    </xf>
    <xf numFmtId="165" fontId="20" fillId="0" borderId="10" xfId="32" applyNumberFormat="1" applyFont="1" applyFill="1" applyBorder="1" applyAlignment="1">
      <alignment horizontal="right" vertical="top" wrapText="1"/>
    </xf>
    <xf numFmtId="165" fontId="20" fillId="0" borderId="30" xfId="32" applyNumberFormat="1" applyFont="1" applyFill="1" applyBorder="1" applyAlignment="1">
      <alignment horizontal="right" vertical="top" wrapText="1"/>
    </xf>
    <xf numFmtId="165" fontId="20" fillId="0" borderId="29" xfId="32" applyNumberFormat="1" applyFont="1" applyFill="1" applyBorder="1" applyAlignment="1">
      <alignment horizontal="right" vertical="top" wrapText="1"/>
    </xf>
    <xf numFmtId="165" fontId="20" fillId="0" borderId="32" xfId="32" applyNumberFormat="1" applyFont="1" applyFill="1" applyBorder="1" applyAlignment="1">
      <alignment horizontal="right" vertical="top" wrapText="1"/>
    </xf>
    <xf numFmtId="0" fontId="21" fillId="0" borderId="13" xfId="19" applyNumberFormat="1" applyFont="1" applyFill="1" applyBorder="1" applyAlignment="1">
      <alignment horizontal="center" vertical="center" wrapText="1"/>
    </xf>
    <xf numFmtId="0" fontId="21" fillId="0" borderId="14" xfId="20" applyNumberFormat="1" applyFont="1" applyFill="1" applyBorder="1" applyAlignment="1">
      <alignment horizontal="center" vertical="center" wrapText="1"/>
    </xf>
    <xf numFmtId="0" fontId="21" fillId="0" borderId="17" xfId="21" applyNumberFormat="1" applyFont="1" applyFill="1" applyBorder="1" applyAlignment="1">
      <alignment horizontal="center" vertical="center" wrapText="1"/>
    </xf>
    <xf numFmtId="0" fontId="21" fillId="0" borderId="13" xfId="22" applyNumberFormat="1" applyFont="1" applyFill="1" applyBorder="1" applyAlignment="1">
      <alignment horizontal="center" vertical="center" wrapText="1"/>
    </xf>
    <xf numFmtId="0" fontId="21" fillId="0" borderId="14" xfId="22" applyNumberFormat="1" applyFont="1" applyFill="1" applyBorder="1" applyAlignment="1">
      <alignment horizontal="center" vertical="center" wrapText="1"/>
    </xf>
    <xf numFmtId="0" fontId="21" fillId="0" borderId="17" xfId="22" applyNumberFormat="1" applyFont="1" applyFill="1" applyBorder="1" applyAlignment="1">
      <alignment horizontal="center" vertical="center" wrapText="1"/>
    </xf>
    <xf numFmtId="0" fontId="21" fillId="0" borderId="9" xfId="23" applyNumberFormat="1" applyFont="1" applyFill="1" applyBorder="1" applyAlignment="1">
      <alignment horizontal="center" vertical="center" wrapText="1"/>
    </xf>
    <xf numFmtId="0" fontId="20" fillId="0" borderId="7" xfId="23" applyNumberFormat="1" applyFont="1" applyFill="1" applyBorder="1" applyAlignment="1">
      <alignment horizontal="center" vertical="center" wrapText="1"/>
    </xf>
    <xf numFmtId="0" fontId="20" fillId="0" borderId="8" xfId="23" applyNumberFormat="1" applyFont="1" applyFill="1" applyBorder="1" applyAlignment="1">
      <alignment horizontal="center" vertical="center" wrapText="1"/>
    </xf>
    <xf numFmtId="0" fontId="20" fillId="0" borderId="18" xfId="23" applyNumberFormat="1" applyFont="1" applyFill="1" applyBorder="1" applyAlignment="1">
      <alignment horizontal="center" vertical="center" wrapText="1"/>
    </xf>
    <xf numFmtId="0" fontId="20" fillId="0" borderId="9" xfId="23" applyNumberFormat="1" applyFont="1" applyFill="1" applyBorder="1" applyAlignment="1">
      <alignment horizontal="center" vertical="center" wrapText="1"/>
    </xf>
    <xf numFmtId="0" fontId="21" fillId="0" borderId="19" xfId="21" applyNumberFormat="1" applyFont="1" applyFill="1" applyBorder="1" applyAlignment="1">
      <alignment horizontal="center" vertical="center" wrapText="1"/>
    </xf>
    <xf numFmtId="0" fontId="21" fillId="0" borderId="18" xfId="21" applyNumberFormat="1" applyFont="1" applyFill="1" applyBorder="1" applyAlignment="1">
      <alignment horizontal="center" vertical="center" wrapText="1"/>
    </xf>
    <xf numFmtId="0" fontId="21" fillId="0" borderId="16" xfId="21" applyNumberFormat="1" applyFont="1" applyFill="1" applyBorder="1" applyAlignment="1">
      <alignment horizontal="center" vertical="center" wrapText="1"/>
    </xf>
    <xf numFmtId="0" fontId="22" fillId="0" borderId="24" xfId="24" quotePrefix="1" applyFill="1" applyBorder="1" applyAlignment="1">
      <alignment horizontal="left" vertical="top" wrapText="1"/>
    </xf>
    <xf numFmtId="0" fontId="22" fillId="0" borderId="25" xfId="24" quotePrefix="1" applyFill="1" applyBorder="1" applyAlignment="1">
      <alignment horizontal="left" vertical="top" wrapText="1"/>
    </xf>
    <xf numFmtId="0" fontId="21" fillId="0" borderId="0" xfId="26" applyFont="1" applyFill="1" applyBorder="1" applyAlignment="1">
      <alignment horizontal="left" vertical="top" wrapText="1"/>
    </xf>
    <xf numFmtId="0" fontId="21" fillId="0" borderId="0" xfId="27" applyFont="1" applyFill="1" applyBorder="1" applyAlignment="1">
      <alignment horizontal="left" vertical="top" wrapText="1"/>
    </xf>
    <xf numFmtId="0" fontId="0" fillId="0" borderId="0" xfId="0" applyFill="1"/>
    <xf numFmtId="0" fontId="44" fillId="4" borderId="4" xfId="3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165" fontId="20" fillId="0" borderId="0" xfId="32" applyNumberFormat="1" applyFont="1" applyFill="1" applyBorder="1" applyAlignment="1">
      <alignment horizontal="right" vertical="top" wrapText="1"/>
    </xf>
    <xf numFmtId="0" fontId="21" fillId="0" borderId="27" xfId="34" applyFont="1" applyFill="1" applyBorder="1" applyAlignment="1">
      <alignment horizontal="left" vertical="top" wrapText="1"/>
    </xf>
    <xf numFmtId="165" fontId="20" fillId="0" borderId="44" xfId="32" applyNumberFormat="1" applyFont="1" applyFill="1" applyBorder="1" applyAlignment="1">
      <alignment horizontal="right" vertical="top" wrapText="1"/>
    </xf>
    <xf numFmtId="165" fontId="20" fillId="0" borderId="45" xfId="32" applyNumberFormat="1" applyFont="1" applyFill="1" applyBorder="1" applyAlignment="1">
      <alignment horizontal="right" vertical="top" wrapText="1"/>
    </xf>
    <xf numFmtId="4" fontId="20" fillId="0" borderId="45" xfId="32" applyNumberFormat="1" applyFont="1" applyFill="1" applyBorder="1" applyAlignment="1">
      <alignment horizontal="right" vertical="top" wrapText="1"/>
    </xf>
    <xf numFmtId="0" fontId="4" fillId="0" borderId="13" xfId="17" quotePrefix="1" applyFill="1" applyBorder="1" applyAlignment="1">
      <alignment horizontal="center" vertical="center" wrapText="1"/>
    </xf>
    <xf numFmtId="0" fontId="4" fillId="0" borderId="14" xfId="17" quotePrefix="1" applyFill="1" applyBorder="1" applyAlignment="1">
      <alignment horizontal="center" vertical="center" wrapText="1"/>
    </xf>
    <xf numFmtId="0" fontId="4" fillId="0" borderId="8" xfId="17" quotePrefix="1" applyFill="1" applyBorder="1" applyAlignment="1">
      <alignment horizontal="center" vertical="center" wrapText="1"/>
    </xf>
    <xf numFmtId="0" fontId="4" fillId="0" borderId="16" xfId="18" quotePrefix="1" applyFill="1" applyBorder="1" applyAlignment="1">
      <alignment horizontal="center" vertical="center" wrapText="1"/>
    </xf>
    <xf numFmtId="4" fontId="20" fillId="0" borderId="13" xfId="17" quotePrefix="1" applyNumberFormat="1" applyFont="1" applyFill="1" applyBorder="1" applyAlignment="1">
      <alignment horizontal="center" vertical="center" wrapText="1"/>
    </xf>
    <xf numFmtId="4" fontId="20" fillId="0" borderId="14" xfId="17" quotePrefix="1" applyNumberFormat="1" applyFont="1" applyFill="1" applyBorder="1" applyAlignment="1">
      <alignment horizontal="center" vertical="center" wrapText="1"/>
    </xf>
    <xf numFmtId="4" fontId="20" fillId="0" borderId="17" xfId="17" quotePrefix="1" applyNumberFormat="1" applyFont="1" applyFill="1" applyBorder="1" applyAlignment="1">
      <alignment horizontal="center" vertical="center" wrapText="1"/>
    </xf>
    <xf numFmtId="4" fontId="20" fillId="0" borderId="9" xfId="18" quotePrefix="1" applyNumberFormat="1" applyFont="1" applyFill="1" applyBorder="1" applyAlignment="1">
      <alignment vertical="center" wrapText="1"/>
    </xf>
    <xf numFmtId="0" fontId="4" fillId="0" borderId="17" xfId="17" quotePrefix="1" applyFill="1" applyBorder="1" applyAlignment="1">
      <alignment horizontal="center" vertical="center" wrapText="1"/>
    </xf>
    <xf numFmtId="0" fontId="4" fillId="0" borderId="9" xfId="18" quotePrefix="1" applyFill="1" applyBorder="1" applyAlignment="1">
      <alignment horizontal="center" vertical="center" wrapText="1"/>
    </xf>
    <xf numFmtId="165" fontId="20" fillId="0" borderId="38" xfId="32" applyNumberFormat="1" applyFont="1" applyFill="1" applyBorder="1" applyAlignment="1">
      <alignment horizontal="right" vertical="top" wrapText="1"/>
    </xf>
    <xf numFmtId="171" fontId="23" fillId="0" borderId="4" xfId="8" applyNumberFormat="1" applyFont="1" applyBorder="1" applyAlignment="1">
      <alignment horizontal="center" vertical="center" wrapText="1"/>
    </xf>
    <xf numFmtId="171" fontId="24" fillId="0" borderId="4" xfId="8" applyNumberFormat="1" applyFont="1" applyBorder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0" fontId="3" fillId="0" borderId="0" xfId="8" applyFont="1" applyFill="1" applyAlignment="1">
      <alignment horizontal="center" vertical="center" wrapText="1"/>
    </xf>
    <xf numFmtId="0" fontId="0" fillId="2" borderId="0" xfId="0" applyFill="1"/>
    <xf numFmtId="0" fontId="35" fillId="2" borderId="0" xfId="42" applyFont="1" applyFill="1" applyAlignment="1" applyProtection="1">
      <alignment vertical="center" wrapText="1"/>
      <protection locked="0"/>
    </xf>
    <xf numFmtId="0" fontId="7" fillId="2" borderId="0" xfId="3" applyFont="1" applyFill="1" applyAlignment="1">
      <alignment wrapText="1"/>
    </xf>
    <xf numFmtId="0" fontId="15" fillId="0" borderId="0" xfId="12" quotePrefix="1" applyFill="1" applyBorder="1" applyAlignment="1">
      <alignment horizontal="center" vertical="top" wrapText="1"/>
    </xf>
    <xf numFmtId="0" fontId="9" fillId="0" borderId="0" xfId="13" applyFont="1" applyFill="1" applyBorder="1" applyAlignment="1">
      <alignment horizontal="left" vertical="top" wrapText="1"/>
    </xf>
    <xf numFmtId="165" fontId="20" fillId="0" borderId="34" xfId="32" applyNumberFormat="1" applyFont="1" applyFill="1" applyBorder="1" applyAlignment="1">
      <alignment horizontal="right" vertical="top" wrapText="1"/>
    </xf>
    <xf numFmtId="0" fontId="30" fillId="0" borderId="0" xfId="40" applyFont="1" applyFill="1" applyAlignment="1">
      <alignment horizontal="left" vertical="top" wrapText="1"/>
    </xf>
    <xf numFmtId="0" fontId="30" fillId="0" borderId="24" xfId="40" applyFont="1" applyFill="1" applyBorder="1" applyAlignment="1">
      <alignment horizontal="left" vertical="top" wrapText="1"/>
    </xf>
    <xf numFmtId="0" fontId="10" fillId="0" borderId="0" xfId="8" applyFont="1" applyFill="1" applyAlignment="1"/>
    <xf numFmtId="0" fontId="7" fillId="0" borderId="0" xfId="3" applyFont="1" applyFill="1" applyAlignment="1">
      <alignment wrapText="1"/>
    </xf>
    <xf numFmtId="0" fontId="31" fillId="0" borderId="0" xfId="38" applyFont="1" applyFill="1" applyBorder="1" applyAlignment="1">
      <alignment vertical="center" wrapText="1"/>
    </xf>
    <xf numFmtId="0" fontId="0" fillId="0" borderId="0" xfId="0" applyFill="1" applyAlignment="1"/>
    <xf numFmtId="0" fontId="0" fillId="0" borderId="0" xfId="0" applyFill="1" applyBorder="1" applyAlignment="1"/>
    <xf numFmtId="0" fontId="36" fillId="0" borderId="0" xfId="41" applyFont="1" applyFill="1" applyAlignment="1">
      <alignment horizontal="left" vertical="center" wrapText="1"/>
    </xf>
    <xf numFmtId="0" fontId="38" fillId="0" borderId="0" xfId="41" applyFont="1" applyFill="1" applyBorder="1"/>
    <xf numFmtId="0" fontId="38" fillId="0" borderId="0" xfId="41" applyFont="1" applyFill="1"/>
    <xf numFmtId="0" fontId="3" fillId="0" borderId="0" xfId="8" applyFont="1" applyFill="1"/>
    <xf numFmtId="0" fontId="3" fillId="0" borderId="4" xfId="8" applyFont="1" applyFill="1" applyBorder="1"/>
    <xf numFmtId="171" fontId="24" fillId="0" borderId="4" xfId="8" applyNumberFormat="1" applyFont="1" applyFill="1" applyBorder="1" applyAlignment="1">
      <alignment horizontal="center" vertical="center" wrapText="1"/>
    </xf>
    <xf numFmtId="165" fontId="2" fillId="0" borderId="4" xfId="8" applyNumberFormat="1" applyFont="1" applyFill="1" applyBorder="1"/>
    <xf numFmtId="167" fontId="23" fillId="0" borderId="0" xfId="8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165" fontId="20" fillId="0" borderId="3" xfId="32" applyNumberFormat="1" applyFont="1" applyFill="1" applyBorder="1" applyAlignment="1">
      <alignment horizontal="right" vertical="top" wrapText="1"/>
    </xf>
    <xf numFmtId="4" fontId="20" fillId="0" borderId="32" xfId="32" applyNumberFormat="1" applyFont="1" applyFill="1" applyBorder="1" applyAlignment="1">
      <alignment horizontal="right" vertical="top" wrapText="1"/>
    </xf>
    <xf numFmtId="4" fontId="20" fillId="0" borderId="41" xfId="32" applyNumberFormat="1" applyFont="1" applyFill="1" applyBorder="1" applyAlignment="1">
      <alignment horizontal="right" vertical="top" wrapText="1"/>
    </xf>
    <xf numFmtId="4" fontId="20" fillId="0" borderId="5" xfId="32" applyNumberFormat="1" applyFont="1" applyFill="1" applyBorder="1" applyAlignment="1">
      <alignment horizontal="right" vertical="top" wrapText="1"/>
    </xf>
    <xf numFmtId="4" fontId="20" fillId="0" borderId="6" xfId="32" applyNumberFormat="1" applyFont="1" applyFill="1" applyBorder="1" applyAlignment="1">
      <alignment horizontal="right" vertical="top" wrapText="1"/>
    </xf>
    <xf numFmtId="165" fontId="26" fillId="0" borderId="4" xfId="8" applyNumberFormat="1" applyFont="1" applyFill="1" applyBorder="1" applyAlignment="1">
      <alignment horizontal="center" vertical="center" wrapText="1"/>
    </xf>
    <xf numFmtId="167" fontId="26" fillId="0" borderId="4" xfId="8" applyNumberFormat="1" applyFont="1" applyFill="1" applyBorder="1" applyAlignment="1">
      <alignment horizontal="center" vertical="center" wrapText="1"/>
    </xf>
    <xf numFmtId="4" fontId="7" fillId="0" borderId="0" xfId="3" applyNumberFormat="1" applyFill="1" applyAlignment="1">
      <alignment wrapText="1"/>
    </xf>
    <xf numFmtId="0" fontId="45" fillId="0" borderId="23" xfId="0" applyFont="1" applyFill="1" applyBorder="1" applyAlignment="1">
      <alignment horizontal="left" vertical="top" wrapText="1"/>
    </xf>
    <xf numFmtId="0" fontId="45" fillId="0" borderId="24" xfId="0" applyFont="1" applyFill="1" applyBorder="1" applyAlignment="1">
      <alignment horizontal="left" vertical="top" wrapText="1"/>
    </xf>
    <xf numFmtId="0" fontId="45" fillId="0" borderId="25" xfId="0" applyFont="1" applyFill="1" applyBorder="1" applyAlignment="1">
      <alignment horizontal="left" vertical="top" wrapText="1"/>
    </xf>
    <xf numFmtId="169" fontId="11" fillId="0" borderId="0" xfId="41" applyNumberFormat="1" applyFont="1" applyFill="1" applyBorder="1" applyAlignment="1">
      <alignment horizontal="left" vertical="center" wrapText="1"/>
    </xf>
    <xf numFmtId="0" fontId="11" fillId="0" borderId="0" xfId="8" applyFont="1" applyAlignment="1">
      <alignment horizontal="right"/>
    </xf>
    <xf numFmtId="4" fontId="20" fillId="0" borderId="26" xfId="28" applyNumberFormat="1" applyFont="1" applyFill="1" applyBorder="1" applyAlignment="1">
      <alignment horizontal="right" vertical="top" wrapText="1"/>
    </xf>
    <xf numFmtId="4" fontId="20" fillId="0" borderId="28" xfId="28" applyNumberFormat="1" applyFont="1" applyFill="1" applyBorder="1" applyAlignment="1">
      <alignment horizontal="right" vertical="top" wrapText="1"/>
    </xf>
    <xf numFmtId="4" fontId="20" fillId="0" borderId="10" xfId="28" applyNumberFormat="1" applyFont="1" applyFill="1" applyBorder="1" applyAlignment="1">
      <alignment horizontal="right" vertical="top" wrapText="1"/>
    </xf>
    <xf numFmtId="4" fontId="20" fillId="0" borderId="30" xfId="28" applyNumberFormat="1" applyFont="1" applyFill="1" applyBorder="1" applyAlignment="1">
      <alignment horizontal="right" vertical="top" wrapText="1"/>
    </xf>
    <xf numFmtId="4" fontId="20" fillId="0" borderId="31" xfId="28" applyNumberFormat="1" applyFont="1" applyFill="1" applyBorder="1" applyAlignment="1">
      <alignment horizontal="right" vertical="top" wrapText="1"/>
    </xf>
    <xf numFmtId="4" fontId="20" fillId="0" borderId="7" xfId="28" applyNumberFormat="1" applyFont="1" applyFill="1" applyBorder="1" applyAlignment="1">
      <alignment horizontal="right" vertical="top" wrapText="1"/>
    </xf>
    <xf numFmtId="4" fontId="20" fillId="0" borderId="38" xfId="28" applyNumberFormat="1" applyFont="1" applyFill="1" applyBorder="1" applyAlignment="1">
      <alignment horizontal="right" vertical="top" wrapText="1"/>
    </xf>
    <xf numFmtId="4" fontId="20" fillId="0" borderId="37" xfId="28" applyNumberFormat="1" applyFont="1" applyFill="1" applyBorder="1" applyAlignment="1">
      <alignment horizontal="right" vertical="top" wrapText="1"/>
    </xf>
    <xf numFmtId="165" fontId="27" fillId="0" borderId="28" xfId="28" applyNumberFormat="1" applyFont="1" applyFill="1" applyBorder="1" applyAlignment="1">
      <alignment horizontal="right" vertical="top" wrapText="1"/>
    </xf>
    <xf numFmtId="165" fontId="20" fillId="0" borderId="52" xfId="28" applyNumberFormat="1" applyFont="1" applyFill="1" applyBorder="1" applyAlignment="1">
      <alignment horizontal="right" vertical="top" wrapText="1"/>
    </xf>
    <xf numFmtId="0" fontId="20" fillId="0" borderId="26" xfId="25" applyNumberFormat="1" applyFont="1" applyFill="1" applyBorder="1" applyAlignment="1">
      <alignment horizontal="right" vertical="top" wrapText="1"/>
    </xf>
    <xf numFmtId="0" fontId="20" fillId="0" borderId="4" xfId="26" applyFont="1" applyFill="1" applyBorder="1" applyAlignment="1">
      <alignment horizontal="left" vertical="top" wrapText="1"/>
    </xf>
    <xf numFmtId="0" fontId="20" fillId="0" borderId="15" xfId="27" applyFont="1" applyFill="1" applyBorder="1" applyAlignment="1">
      <alignment horizontal="left" vertical="top" wrapText="1"/>
    </xf>
    <xf numFmtId="0" fontId="20" fillId="0" borderId="26" xfId="29" applyNumberFormat="1" applyFont="1" applyFill="1" applyBorder="1" applyAlignment="1">
      <alignment horizontal="right" vertical="top" wrapText="1"/>
    </xf>
    <xf numFmtId="0" fontId="20" fillId="0" borderId="4" xfId="30" quotePrefix="1" applyFont="1" applyFill="1" applyBorder="1" applyAlignment="1">
      <alignment horizontal="left" vertical="top" wrapText="1"/>
    </xf>
    <xf numFmtId="0" fontId="20" fillId="0" borderId="15" xfId="31" quotePrefix="1" applyFont="1" applyFill="1" applyBorder="1" applyAlignment="1">
      <alignment horizontal="left" vertical="top" wrapText="1"/>
    </xf>
    <xf numFmtId="0" fontId="20" fillId="0" borderId="60" xfId="29" applyNumberFormat="1" applyFont="1" applyFill="1" applyBorder="1" applyAlignment="1">
      <alignment horizontal="right" vertical="top" wrapText="1"/>
    </xf>
    <xf numFmtId="0" fontId="20" fillId="0" borderId="0" xfId="30" quotePrefix="1" applyFont="1" applyFill="1" applyBorder="1" applyAlignment="1">
      <alignment horizontal="left" vertical="top" wrapText="1"/>
    </xf>
    <xf numFmtId="0" fontId="20" fillId="0" borderId="0" xfId="31" quotePrefix="1" applyFont="1" applyFill="1" applyBorder="1" applyAlignment="1">
      <alignment horizontal="left" vertical="top" wrapText="1"/>
    </xf>
    <xf numFmtId="165" fontId="27" fillId="0" borderId="35" xfId="24" quotePrefix="1" applyNumberFormat="1" applyFont="1" applyFill="1" applyBorder="1" applyAlignment="1">
      <alignment horizontal="left" vertical="top" wrapText="1"/>
    </xf>
    <xf numFmtId="165" fontId="27" fillId="0" borderId="36" xfId="24" quotePrefix="1" applyNumberFormat="1" applyFont="1" applyFill="1" applyBorder="1" applyAlignment="1">
      <alignment horizontal="left" vertical="top" wrapText="1"/>
    </xf>
    <xf numFmtId="165" fontId="27" fillId="0" borderId="37" xfId="24" quotePrefix="1" applyNumberFormat="1" applyFont="1" applyFill="1" applyBorder="1" applyAlignment="1">
      <alignment horizontal="left" vertical="top" wrapText="1"/>
    </xf>
    <xf numFmtId="165" fontId="27" fillId="0" borderId="24" xfId="24" quotePrefix="1" applyNumberFormat="1" applyFont="1" applyFill="1" applyBorder="1" applyAlignment="1">
      <alignment horizontal="left" vertical="top" wrapText="1"/>
    </xf>
    <xf numFmtId="165" fontId="27" fillId="0" borderId="25" xfId="24" quotePrefix="1" applyNumberFormat="1" applyFont="1" applyFill="1" applyBorder="1" applyAlignment="1">
      <alignment horizontal="left" vertical="top" wrapText="1"/>
    </xf>
    <xf numFmtId="4" fontId="27" fillId="0" borderId="35" xfId="24" quotePrefix="1" applyNumberFormat="1" applyFont="1" applyFill="1" applyBorder="1" applyAlignment="1">
      <alignment horizontal="left" vertical="top" wrapText="1"/>
    </xf>
    <xf numFmtId="4" fontId="27" fillId="0" borderId="36" xfId="24" quotePrefix="1" applyNumberFormat="1" applyFont="1" applyFill="1" applyBorder="1" applyAlignment="1">
      <alignment horizontal="left" vertical="top" wrapText="1"/>
    </xf>
    <xf numFmtId="4" fontId="27" fillId="0" borderId="37" xfId="24" quotePrefix="1" applyNumberFormat="1" applyFont="1" applyFill="1" applyBorder="1" applyAlignment="1">
      <alignment horizontal="left" vertical="top" wrapText="1"/>
    </xf>
    <xf numFmtId="0" fontId="20" fillId="0" borderId="39" xfId="29" applyNumberFormat="1" applyFont="1" applyFill="1" applyBorder="1" applyAlignment="1">
      <alignment horizontal="right" vertical="top" wrapText="1"/>
    </xf>
    <xf numFmtId="0" fontId="20" fillId="0" borderId="40" xfId="26" applyFont="1" applyFill="1" applyBorder="1" applyAlignment="1">
      <alignment horizontal="left" vertical="top" wrapText="1"/>
    </xf>
    <xf numFmtId="0" fontId="20" fillId="0" borderId="26" xfId="29" applyFont="1" applyFill="1" applyBorder="1" applyAlignment="1">
      <alignment horizontal="right" vertical="top" wrapText="1"/>
    </xf>
    <xf numFmtId="0" fontId="20" fillId="0" borderId="10" xfId="29" applyFont="1" applyFill="1" applyBorder="1" applyAlignment="1">
      <alignment horizontal="right" vertical="top" wrapText="1"/>
    </xf>
    <xf numFmtId="0" fontId="20" fillId="0" borderId="11" xfId="30" quotePrefix="1" applyFont="1" applyFill="1" applyBorder="1" applyAlignment="1">
      <alignment horizontal="left" vertical="top" wrapText="1"/>
    </xf>
    <xf numFmtId="0" fontId="20" fillId="0" borderId="12" xfId="33" quotePrefix="1" applyFont="1" applyFill="1" applyBorder="1" applyAlignment="1">
      <alignment horizontal="left" vertical="top" wrapText="1"/>
    </xf>
    <xf numFmtId="165" fontId="27" fillId="0" borderId="23" xfId="24" quotePrefix="1" applyNumberFormat="1" applyFont="1" applyFill="1" applyBorder="1" applyAlignment="1">
      <alignment horizontal="left" vertical="top" wrapText="1"/>
    </xf>
    <xf numFmtId="4" fontId="27" fillId="0" borderId="24" xfId="24" quotePrefix="1" applyNumberFormat="1" applyFont="1" applyFill="1" applyBorder="1" applyAlignment="1">
      <alignment horizontal="left" vertical="top" wrapText="1"/>
    </xf>
    <xf numFmtId="4" fontId="27" fillId="0" borderId="25" xfId="24" quotePrefix="1" applyNumberFormat="1" applyFont="1" applyFill="1" applyBorder="1" applyAlignment="1">
      <alignment horizontal="left" vertical="top" wrapText="1"/>
    </xf>
    <xf numFmtId="0" fontId="20" fillId="0" borderId="41" xfId="34" quotePrefix="1" applyFont="1" applyFill="1" applyBorder="1" applyAlignment="1">
      <alignment horizontal="left" vertical="top" wrapText="1"/>
    </xf>
    <xf numFmtId="0" fontId="20" fillId="0" borderId="27" xfId="31" quotePrefix="1" applyFont="1" applyFill="1" applyBorder="1" applyAlignment="1">
      <alignment horizontal="left" vertical="top" wrapText="1"/>
    </xf>
    <xf numFmtId="0" fontId="20" fillId="0" borderId="10" xfId="29" applyNumberFormat="1" applyFont="1" applyFill="1" applyBorder="1" applyAlignment="1">
      <alignment horizontal="right" vertical="top" wrapText="1"/>
    </xf>
    <xf numFmtId="0" fontId="20" fillId="0" borderId="48" xfId="35" quotePrefix="1" applyFont="1" applyFill="1" applyBorder="1" applyAlignment="1">
      <alignment horizontal="left" vertical="top" wrapText="1"/>
    </xf>
    <xf numFmtId="165" fontId="27" fillId="0" borderId="51" xfId="24" quotePrefix="1" applyNumberFormat="1" applyFont="1" applyFill="1" applyBorder="1" applyAlignment="1">
      <alignment horizontal="left" vertical="top" wrapText="1"/>
    </xf>
    <xf numFmtId="4" fontId="27" fillId="0" borderId="51" xfId="24" quotePrefix="1" applyNumberFormat="1" applyFont="1" applyFill="1" applyBorder="1" applyAlignment="1">
      <alignment horizontal="left" vertical="top" wrapText="1"/>
    </xf>
    <xf numFmtId="0" fontId="20" fillId="0" borderId="15" xfId="31" applyFont="1" applyFill="1" applyBorder="1" applyAlignment="1">
      <alignment horizontal="left" vertical="top" wrapText="1"/>
    </xf>
    <xf numFmtId="0" fontId="20" fillId="0" borderId="15" xfId="35" quotePrefix="1" applyFont="1" applyFill="1" applyBorder="1" applyAlignment="1">
      <alignment horizontal="left" vertical="top" wrapText="1"/>
    </xf>
    <xf numFmtId="4" fontId="27" fillId="0" borderId="23" xfId="24" quotePrefix="1" applyNumberFormat="1" applyFont="1" applyFill="1" applyBorder="1" applyAlignment="1">
      <alignment horizontal="left" vertical="top" wrapText="1"/>
    </xf>
    <xf numFmtId="0" fontId="20" fillId="0" borderId="42" xfId="31" quotePrefix="1" applyFont="1" applyFill="1" applyBorder="1" applyAlignment="1">
      <alignment horizontal="left" vertical="top" wrapText="1"/>
    </xf>
    <xf numFmtId="165" fontId="27" fillId="0" borderId="34" xfId="32" applyNumberFormat="1" applyFont="1" applyFill="1" applyBorder="1" applyAlignment="1">
      <alignment horizontal="right" vertical="top" wrapText="1"/>
    </xf>
    <xf numFmtId="165" fontId="27" fillId="0" borderId="4" xfId="32" applyNumberFormat="1" applyFont="1" applyFill="1" applyBorder="1" applyAlignment="1">
      <alignment horizontal="right" vertical="top" wrapText="1"/>
    </xf>
    <xf numFmtId="165" fontId="27" fillId="0" borderId="2" xfId="32" applyNumberFormat="1" applyFont="1" applyFill="1" applyBorder="1" applyAlignment="1">
      <alignment horizontal="right" vertical="top" wrapText="1"/>
    </xf>
    <xf numFmtId="165" fontId="27" fillId="0" borderId="52" xfId="32" applyNumberFormat="1" applyFont="1" applyFill="1" applyBorder="1" applyAlignment="1">
      <alignment horizontal="right" vertical="top" wrapText="1"/>
    </xf>
    <xf numFmtId="4" fontId="27" fillId="0" borderId="34" xfId="32" applyNumberFormat="1" applyFont="1" applyFill="1" applyBorder="1" applyAlignment="1">
      <alignment horizontal="right" vertical="top" wrapText="1"/>
    </xf>
    <xf numFmtId="4" fontId="27" fillId="0" borderId="4" xfId="32" applyNumberFormat="1" applyFont="1" applyFill="1" applyBorder="1" applyAlignment="1">
      <alignment horizontal="right" vertical="top" wrapText="1"/>
    </xf>
    <xf numFmtId="4" fontId="27" fillId="0" borderId="2" xfId="32" applyNumberFormat="1" applyFont="1" applyFill="1" applyBorder="1" applyAlignment="1">
      <alignment horizontal="right" vertical="top" wrapText="1"/>
    </xf>
    <xf numFmtId="0" fontId="27" fillId="0" borderId="26" xfId="29" applyNumberFormat="1" applyFont="1" applyFill="1" applyBorder="1" applyAlignment="1">
      <alignment horizontal="right" vertical="top" wrapText="1"/>
    </xf>
    <xf numFmtId="0" fontId="27" fillId="0" borderId="4" xfId="30" quotePrefix="1" applyFont="1" applyFill="1" applyBorder="1" applyAlignment="1">
      <alignment horizontal="left" vertical="top" wrapText="1"/>
    </xf>
    <xf numFmtId="0" fontId="27" fillId="0" borderId="15" xfId="31" quotePrefix="1" applyFont="1" applyFill="1" applyBorder="1" applyAlignment="1">
      <alignment horizontal="left" vertical="top" wrapText="1"/>
    </xf>
    <xf numFmtId="165" fontId="20" fillId="0" borderId="52" xfId="32" applyNumberFormat="1" applyFont="1" applyFill="1" applyBorder="1" applyAlignment="1">
      <alignment horizontal="right" vertical="top" wrapText="1"/>
    </xf>
    <xf numFmtId="4" fontId="20" fillId="0" borderId="34" xfId="32" applyNumberFormat="1" applyFont="1" applyFill="1" applyBorder="1" applyAlignment="1">
      <alignment horizontal="right" vertical="top" wrapText="1"/>
    </xf>
    <xf numFmtId="4" fontId="20" fillId="0" borderId="52" xfId="32" applyNumberFormat="1" applyFont="1" applyFill="1" applyBorder="1" applyAlignment="1">
      <alignment horizontal="right" vertical="top" wrapText="1"/>
    </xf>
    <xf numFmtId="165" fontId="20" fillId="0" borderId="13" xfId="32" applyNumberFormat="1" applyFont="1" applyFill="1" applyBorder="1" applyAlignment="1">
      <alignment horizontal="right" vertical="top" wrapText="1"/>
    </xf>
    <xf numFmtId="165" fontId="20" fillId="0" borderId="14" xfId="32" applyNumberFormat="1" applyFont="1" applyFill="1" applyBorder="1" applyAlignment="1">
      <alignment horizontal="right" vertical="top" wrapText="1"/>
    </xf>
    <xf numFmtId="165" fontId="20" fillId="0" borderId="17" xfId="32" applyNumberFormat="1" applyFont="1" applyFill="1" applyBorder="1" applyAlignment="1">
      <alignment horizontal="right" vertical="top" wrapText="1"/>
    </xf>
    <xf numFmtId="165" fontId="20" fillId="0" borderId="54" xfId="32" applyNumberFormat="1" applyFont="1" applyFill="1" applyBorder="1" applyAlignment="1">
      <alignment horizontal="right" vertical="top" wrapText="1"/>
    </xf>
    <xf numFmtId="4" fontId="20" fillId="0" borderId="13" xfId="32" applyNumberFormat="1" applyFont="1" applyFill="1" applyBorder="1" applyAlignment="1">
      <alignment horizontal="right" vertical="top" wrapText="1"/>
    </xf>
    <xf numFmtId="4" fontId="20" fillId="0" borderId="14" xfId="32" applyNumberFormat="1" applyFont="1" applyFill="1" applyBorder="1" applyAlignment="1">
      <alignment horizontal="right" vertical="top" wrapText="1"/>
    </xf>
    <xf numFmtId="4" fontId="20" fillId="0" borderId="17" xfId="32" applyNumberFormat="1" applyFont="1" applyFill="1" applyBorder="1" applyAlignment="1">
      <alignment horizontal="right" vertical="top" wrapText="1"/>
    </xf>
    <xf numFmtId="4" fontId="20" fillId="0" borderId="53" xfId="32" applyNumberFormat="1" applyFont="1" applyFill="1" applyBorder="1" applyAlignment="1">
      <alignment horizontal="right" vertical="top" wrapText="1"/>
    </xf>
    <xf numFmtId="0" fontId="20" fillId="0" borderId="13" xfId="29" applyNumberFormat="1" applyFont="1" applyFill="1" applyBorder="1" applyAlignment="1">
      <alignment horizontal="right" vertical="top" wrapText="1"/>
    </xf>
    <xf numFmtId="0" fontId="20" fillId="0" borderId="14" xfId="36" quotePrefix="1" applyFont="1" applyFill="1" applyBorder="1" applyAlignment="1">
      <alignment horizontal="right" vertical="top" wrapText="1"/>
    </xf>
    <xf numFmtId="0" fontId="20" fillId="0" borderId="17" xfId="31" quotePrefix="1" applyFont="1" applyFill="1" applyBorder="1" applyAlignment="1">
      <alignment horizontal="left" vertical="top" wrapText="1"/>
    </xf>
    <xf numFmtId="165" fontId="20" fillId="0" borderId="34" xfId="28" applyNumberFormat="1" applyFont="1" applyFill="1" applyBorder="1" applyAlignment="1">
      <alignment horizontal="right" vertical="top" wrapText="1"/>
    </xf>
    <xf numFmtId="4" fontId="20" fillId="0" borderId="40" xfId="32" applyNumberFormat="1" applyFont="1" applyFill="1" applyBorder="1" applyAlignment="1">
      <alignment horizontal="right" vertical="top" wrapText="1"/>
    </xf>
    <xf numFmtId="4" fontId="20" fillId="0" borderId="42" xfId="32" applyNumberFormat="1" applyFont="1" applyFill="1" applyBorder="1" applyAlignment="1">
      <alignment horizontal="right" vertical="top" wrapText="1"/>
    </xf>
    <xf numFmtId="0" fontId="20" fillId="0" borderId="39" xfId="29" applyFont="1" applyFill="1" applyBorder="1" applyAlignment="1">
      <alignment horizontal="right" vertical="top" wrapText="1"/>
    </xf>
    <xf numFmtId="0" fontId="20" fillId="0" borderId="40" xfId="36" quotePrefix="1" applyFont="1" applyFill="1" applyBorder="1" applyAlignment="1">
      <alignment horizontal="right" vertical="top" wrapText="1"/>
    </xf>
    <xf numFmtId="0" fontId="20" fillId="0" borderId="1" xfId="31" quotePrefix="1" applyFont="1" applyFill="1" applyBorder="1" applyAlignment="1">
      <alignment horizontal="left" vertical="top" wrapText="1"/>
    </xf>
    <xf numFmtId="4" fontId="20" fillId="0" borderId="11" xfId="32" applyNumberFormat="1" applyFont="1" applyFill="1" applyBorder="1" applyAlignment="1">
      <alignment horizontal="right" vertical="top" wrapText="1"/>
    </xf>
    <xf numFmtId="4" fontId="20" fillId="0" borderId="12" xfId="32" applyNumberFormat="1" applyFont="1" applyFill="1" applyBorder="1" applyAlignment="1">
      <alignment horizontal="right" vertical="top" wrapText="1"/>
    </xf>
    <xf numFmtId="0" fontId="20" fillId="0" borderId="11" xfId="36" quotePrefix="1" applyFont="1" applyFill="1" applyBorder="1" applyAlignment="1">
      <alignment horizontal="right" vertical="top" wrapText="1"/>
    </xf>
    <xf numFmtId="0" fontId="20" fillId="0" borderId="12" xfId="31" quotePrefix="1" applyFont="1" applyFill="1" applyBorder="1" applyAlignment="1">
      <alignment horizontal="left" vertical="top" wrapText="1"/>
    </xf>
    <xf numFmtId="0" fontId="20" fillId="0" borderId="55" xfId="31" quotePrefix="1" applyFont="1" applyFill="1" applyBorder="1" applyAlignment="1">
      <alignment horizontal="left" vertical="top" wrapText="1"/>
    </xf>
    <xf numFmtId="165" fontId="7" fillId="0" borderId="47" xfId="3" applyNumberFormat="1" applyFill="1" applyBorder="1" applyAlignment="1">
      <alignment wrapText="1"/>
    </xf>
    <xf numFmtId="165" fontId="7" fillId="0" borderId="56" xfId="3" applyNumberFormat="1" applyFill="1" applyBorder="1" applyAlignment="1">
      <alignment wrapText="1"/>
    </xf>
    <xf numFmtId="165" fontId="27" fillId="0" borderId="34" xfId="28" applyNumberFormat="1" applyFont="1" applyFill="1" applyBorder="1" applyAlignment="1">
      <alignment horizontal="right" vertical="top" wrapText="1"/>
    </xf>
    <xf numFmtId="165" fontId="27" fillId="0" borderId="4" xfId="28" applyNumberFormat="1" applyFont="1" applyFill="1" applyBorder="1" applyAlignment="1">
      <alignment horizontal="right" vertical="top" wrapText="1"/>
    </xf>
    <xf numFmtId="165" fontId="20" fillId="0" borderId="28" xfId="28" applyNumberFormat="1" applyFont="1" applyFill="1" applyBorder="1" applyAlignment="1">
      <alignment horizontal="right" vertical="top" wrapText="1"/>
    </xf>
    <xf numFmtId="171" fontId="2" fillId="0" borderId="4" xfId="8" applyNumberFormat="1" applyFont="1" applyBorder="1" applyAlignment="1">
      <alignment horizontal="center"/>
    </xf>
    <xf numFmtId="165" fontId="20" fillId="0" borderId="10" xfId="28" applyNumberFormat="1" applyFont="1" applyFill="1" applyBorder="1" applyAlignment="1">
      <alignment horizontal="right" vertical="top" wrapText="1"/>
    </xf>
    <xf numFmtId="165" fontId="20" fillId="0" borderId="30" xfId="28" applyNumberFormat="1" applyFont="1" applyFill="1" applyBorder="1" applyAlignment="1">
      <alignment horizontal="right" vertical="top" wrapText="1"/>
    </xf>
    <xf numFmtId="165" fontId="20" fillId="0" borderId="31" xfId="28" applyNumberFormat="1" applyFont="1" applyFill="1" applyBorder="1" applyAlignment="1">
      <alignment horizontal="right" vertical="top" wrapText="1"/>
    </xf>
    <xf numFmtId="165" fontId="20" fillId="0" borderId="3" xfId="28" applyNumberFormat="1" applyFont="1" applyFill="1" applyBorder="1" applyAlignment="1">
      <alignment horizontal="right" vertical="top" wrapText="1"/>
    </xf>
    <xf numFmtId="165" fontId="20" fillId="0" borderId="32" xfId="28" applyNumberFormat="1" applyFont="1" applyFill="1" applyBorder="1" applyAlignment="1">
      <alignment horizontal="right" vertical="top" wrapText="1"/>
    </xf>
    <xf numFmtId="165" fontId="20" fillId="0" borderId="33" xfId="28" applyNumberFormat="1" applyFont="1" applyFill="1" applyBorder="1" applyAlignment="1">
      <alignment horizontal="right" vertical="top" wrapText="1"/>
    </xf>
    <xf numFmtId="165" fontId="20" fillId="0" borderId="49" xfId="28" applyNumberFormat="1" applyFont="1" applyFill="1" applyBorder="1" applyAlignment="1">
      <alignment horizontal="right" vertical="top" wrapText="1"/>
    </xf>
    <xf numFmtId="165" fontId="20" fillId="0" borderId="50" xfId="28" applyNumberFormat="1" applyFont="1" applyFill="1" applyBorder="1" applyAlignment="1">
      <alignment horizontal="right" vertical="top" wrapText="1"/>
    </xf>
    <xf numFmtId="165" fontId="20" fillId="0" borderId="13" xfId="28" applyNumberFormat="1" applyFont="1" applyFill="1" applyBorder="1" applyAlignment="1">
      <alignment horizontal="right" vertical="top" wrapText="1"/>
    </xf>
    <xf numFmtId="165" fontId="20" fillId="0" borderId="54" xfId="28" applyNumberFormat="1" applyFont="1" applyFill="1" applyBorder="1" applyAlignment="1">
      <alignment horizontal="right" vertical="top" wrapText="1"/>
    </xf>
    <xf numFmtId="165" fontId="20" fillId="0" borderId="16" xfId="28" applyNumberFormat="1" applyFont="1" applyFill="1" applyBorder="1" applyAlignment="1">
      <alignment horizontal="right" vertical="top" wrapText="1"/>
    </xf>
    <xf numFmtId="165" fontId="20" fillId="0" borderId="7" xfId="28" applyNumberFormat="1" applyFont="1" applyFill="1" applyBorder="1" applyAlignment="1">
      <alignment horizontal="right" vertical="top" wrapText="1"/>
    </xf>
    <xf numFmtId="165" fontId="20" fillId="0" borderId="38" xfId="28" applyNumberFormat="1" applyFont="1" applyFill="1" applyBorder="1" applyAlignment="1">
      <alignment horizontal="right" vertical="top" wrapText="1"/>
    </xf>
    <xf numFmtId="165" fontId="20" fillId="0" borderId="37" xfId="28" applyNumberFormat="1" applyFont="1" applyFill="1" applyBorder="1" applyAlignment="1">
      <alignment horizontal="right" vertical="top" wrapText="1"/>
    </xf>
    <xf numFmtId="165" fontId="20" fillId="0" borderId="39" xfId="28" applyNumberFormat="1" applyFont="1" applyFill="1" applyBorder="1" applyAlignment="1">
      <alignment horizontal="right" vertical="top" wrapText="1"/>
    </xf>
    <xf numFmtId="165" fontId="20" fillId="0" borderId="44" xfId="28" applyNumberFormat="1" applyFont="1" applyFill="1" applyBorder="1" applyAlignment="1">
      <alignment horizontal="right" vertical="top" wrapText="1"/>
    </xf>
    <xf numFmtId="165" fontId="20" fillId="0" borderId="45" xfId="28" applyNumberFormat="1" applyFont="1" applyFill="1" applyBorder="1" applyAlignment="1">
      <alignment horizontal="right" vertical="top" wrapText="1"/>
    </xf>
    <xf numFmtId="171" fontId="26" fillId="0" borderId="4" xfId="8" applyNumberFormat="1" applyFont="1" applyFill="1" applyBorder="1" applyAlignment="1">
      <alignment horizontal="center" vertical="center" wrapText="1"/>
    </xf>
    <xf numFmtId="14" fontId="11" fillId="0" borderId="0" xfId="41" applyNumberFormat="1" applyFont="1" applyFill="1" applyBorder="1" applyAlignment="1">
      <alignment horizontal="right" vertical="center" wrapText="1"/>
    </xf>
    <xf numFmtId="0" fontId="8" fillId="0" borderId="0" xfId="5" applyBorder="1" applyAlignment="1">
      <alignment vertical="top" wrapText="1"/>
    </xf>
    <xf numFmtId="165" fontId="27" fillId="6" borderId="28" xfId="28" applyNumberFormat="1" applyFont="1" applyFill="1" applyBorder="1" applyAlignment="1">
      <alignment horizontal="right" vertical="top" wrapText="1"/>
    </xf>
    <xf numFmtId="0" fontId="32" fillId="0" borderId="0" xfId="0" applyFont="1" applyFill="1" applyBorder="1" applyAlignment="1">
      <alignment vertical="center" wrapText="1"/>
    </xf>
    <xf numFmtId="0" fontId="42" fillId="0" borderId="0" xfId="3" applyNumberFormat="1" applyFont="1" applyFill="1" applyAlignment="1">
      <alignment wrapText="1"/>
    </xf>
    <xf numFmtId="165" fontId="7" fillId="0" borderId="4" xfId="3" applyNumberFormat="1" applyFill="1" applyBorder="1" applyAlignment="1">
      <alignment wrapText="1"/>
    </xf>
    <xf numFmtId="4" fontId="7" fillId="0" borderId="4" xfId="3" applyNumberFormat="1" applyFill="1" applyBorder="1" applyAlignment="1">
      <alignment wrapText="1"/>
    </xf>
    <xf numFmtId="0" fontId="23" fillId="0" borderId="4" xfId="8" applyFont="1" applyFill="1" applyBorder="1" applyAlignment="1">
      <alignment vertical="center" wrapText="1"/>
    </xf>
    <xf numFmtId="171" fontId="23" fillId="0" borderId="4" xfId="8" applyNumberFormat="1" applyFont="1" applyFill="1" applyBorder="1" applyAlignment="1">
      <alignment horizontal="center" vertical="center" wrapText="1"/>
    </xf>
    <xf numFmtId="167" fontId="2" fillId="0" borderId="4" xfId="8" applyNumberFormat="1" applyFill="1" applyBorder="1"/>
    <xf numFmtId="0" fontId="33" fillId="0" borderId="15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62" xfId="0" applyFont="1" applyFill="1" applyBorder="1" applyAlignment="1">
      <alignment horizontal="center" vertical="center" wrapText="1"/>
    </xf>
    <xf numFmtId="0" fontId="33" fillId="0" borderId="63" xfId="0" applyFont="1" applyFill="1" applyBorder="1" applyAlignment="1">
      <alignment horizontal="center" vertical="center" wrapText="1"/>
    </xf>
    <xf numFmtId="0" fontId="33" fillId="0" borderId="43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11" fillId="0" borderId="0" xfId="8" applyFont="1" applyFill="1" applyAlignment="1">
      <alignment horizontal="right"/>
    </xf>
    <xf numFmtId="0" fontId="10" fillId="0" borderId="0" xfId="8" applyFont="1" applyFill="1" applyAlignment="1">
      <alignment horizontal="right"/>
    </xf>
    <xf numFmtId="0" fontId="29" fillId="0" borderId="63" xfId="38" applyFont="1" applyFill="1" applyBorder="1" applyAlignment="1">
      <alignment horizontal="left" vertical="center" wrapText="1"/>
    </xf>
    <xf numFmtId="0" fontId="29" fillId="0" borderId="58" xfId="38" applyFont="1" applyFill="1" applyBorder="1" applyAlignment="1">
      <alignment horizontal="left" vertical="center" wrapText="1"/>
    </xf>
    <xf numFmtId="165" fontId="30" fillId="0" borderId="62" xfId="40" quotePrefix="1" applyNumberFormat="1" applyFont="1" applyFill="1" applyBorder="1" applyAlignment="1">
      <alignment horizontal="center" vertical="center" wrapText="1"/>
    </xf>
    <xf numFmtId="165" fontId="30" fillId="0" borderId="58" xfId="40" quotePrefix="1" applyNumberFormat="1" applyFont="1" applyFill="1" applyBorder="1" applyAlignment="1">
      <alignment horizontal="center" vertical="center" wrapText="1"/>
    </xf>
    <xf numFmtId="0" fontId="33" fillId="0" borderId="58" xfId="0" applyFont="1" applyFill="1" applyBorder="1" applyAlignment="1">
      <alignment horizontal="center" vertical="center" wrapText="1"/>
    </xf>
    <xf numFmtId="0" fontId="29" fillId="0" borderId="0" xfId="38" applyFont="1" applyFill="1" applyBorder="1" applyAlignment="1">
      <alignment horizontal="left" vertical="center" wrapText="1"/>
    </xf>
    <xf numFmtId="0" fontId="29" fillId="0" borderId="50" xfId="38" applyFont="1" applyFill="1" applyBorder="1" applyAlignment="1">
      <alignment horizontal="left" vertical="center" wrapText="1"/>
    </xf>
    <xf numFmtId="165" fontId="30" fillId="0" borderId="43" xfId="40" quotePrefix="1" applyNumberFormat="1" applyFont="1" applyFill="1" applyBorder="1" applyAlignment="1">
      <alignment horizontal="center" vertical="center" wrapText="1"/>
    </xf>
    <xf numFmtId="165" fontId="30" fillId="0" borderId="50" xfId="40" quotePrefix="1" applyNumberFormat="1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center" vertical="center" wrapText="1"/>
    </xf>
    <xf numFmtId="0" fontId="29" fillId="0" borderId="15" xfId="38" applyFont="1" applyFill="1" applyBorder="1" applyAlignment="1">
      <alignment horizontal="left" vertical="center" wrapText="1"/>
    </xf>
    <xf numFmtId="0" fontId="29" fillId="0" borderId="52" xfId="38" applyFont="1" applyFill="1" applyBorder="1" applyAlignment="1">
      <alignment horizontal="left" vertical="center" wrapText="1"/>
    </xf>
    <xf numFmtId="0" fontId="29" fillId="0" borderId="2" xfId="38" applyFont="1" applyFill="1" applyBorder="1" applyAlignment="1">
      <alignment horizontal="left" vertical="center" wrapText="1"/>
    </xf>
    <xf numFmtId="165" fontId="43" fillId="0" borderId="15" xfId="40" quotePrefix="1" applyNumberFormat="1" applyFont="1" applyFill="1" applyBorder="1" applyAlignment="1">
      <alignment horizontal="center" vertical="center" wrapText="1"/>
    </xf>
    <xf numFmtId="165" fontId="43" fillId="0" borderId="2" xfId="40" quotePrefix="1" applyNumberFormat="1" applyFont="1" applyFill="1" applyBorder="1" applyAlignment="1">
      <alignment horizontal="center" vertical="center" wrapText="1"/>
    </xf>
    <xf numFmtId="4" fontId="16" fillId="0" borderId="24" xfId="39" quotePrefix="1" applyNumberFormat="1" applyFont="1" applyBorder="1" applyAlignment="1">
      <alignment horizontal="left" vertical="top" wrapText="1"/>
    </xf>
    <xf numFmtId="4" fontId="16" fillId="0" borderId="0" xfId="40" quotePrefix="1" applyNumberFormat="1" applyFont="1" applyAlignment="1">
      <alignment horizontal="left" vertical="top" wrapText="1"/>
    </xf>
    <xf numFmtId="4" fontId="16" fillId="0" borderId="0" xfId="40" applyNumberFormat="1" applyFont="1" applyAlignment="1">
      <alignment horizontal="left" vertical="top" wrapText="1"/>
    </xf>
    <xf numFmtId="169" fontId="11" fillId="0" borderId="0" xfId="41" applyNumberFormat="1" applyFont="1" applyFill="1" applyBorder="1" applyAlignment="1">
      <alignment horizontal="left" vertical="center" wrapText="1"/>
    </xf>
    <xf numFmtId="165" fontId="30" fillId="0" borderId="15" xfId="40" quotePrefix="1" applyNumberFormat="1" applyFont="1" applyFill="1" applyBorder="1" applyAlignment="1">
      <alignment horizontal="center" vertical="center" wrapText="1"/>
    </xf>
    <xf numFmtId="165" fontId="30" fillId="0" borderId="2" xfId="40" quotePrefix="1" applyNumberFormat="1" applyFont="1" applyFill="1" applyBorder="1" applyAlignment="1">
      <alignment horizontal="center" vertical="center" wrapText="1"/>
    </xf>
    <xf numFmtId="0" fontId="29" fillId="0" borderId="0" xfId="38" quotePrefix="1" applyAlignment="1">
      <alignment horizontal="left" vertical="top" wrapText="1"/>
    </xf>
    <xf numFmtId="0" fontId="29" fillId="0" borderId="0" xfId="38" applyAlignment="1">
      <alignment horizontal="left" vertical="top" wrapText="1"/>
    </xf>
    <xf numFmtId="0" fontId="29" fillId="0" borderId="0" xfId="39" quotePrefix="1" applyAlignment="1">
      <alignment horizontal="left" vertical="top" wrapText="1"/>
    </xf>
    <xf numFmtId="0" fontId="29" fillId="0" borderId="0" xfId="39" applyAlignment="1">
      <alignment horizontal="left" vertical="top" wrapText="1"/>
    </xf>
    <xf numFmtId="0" fontId="29" fillId="0" borderId="0" xfId="40" quotePrefix="1" applyAlignment="1">
      <alignment horizontal="left" vertical="top" wrapText="1"/>
    </xf>
    <xf numFmtId="0" fontId="29" fillId="0" borderId="0" xfId="40" applyAlignment="1">
      <alignment horizontal="left" vertical="top" wrapText="1"/>
    </xf>
    <xf numFmtId="0" fontId="29" fillId="0" borderId="0" xfId="39" quotePrefix="1" applyFill="1" applyAlignment="1">
      <alignment horizontal="left" vertical="top" wrapText="1"/>
    </xf>
    <xf numFmtId="0" fontId="29" fillId="0" borderId="0" xfId="39" applyFill="1" applyAlignment="1">
      <alignment horizontal="left" vertical="top" wrapText="1"/>
    </xf>
    <xf numFmtId="0" fontId="3" fillId="0" borderId="0" xfId="8" applyFont="1" applyFill="1" applyAlignment="1">
      <alignment horizontal="center" vertical="center" wrapText="1"/>
    </xf>
    <xf numFmtId="0" fontId="22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27" fillId="0" borderId="23" xfId="24" quotePrefix="1" applyFont="1" applyFill="1" applyBorder="1" applyAlignment="1">
      <alignment horizontal="left" vertical="top" wrapText="1"/>
    </xf>
    <xf numFmtId="0" fontId="46" fillId="0" borderId="24" xfId="0" applyFont="1" applyFill="1" applyBorder="1" applyAlignment="1">
      <alignment horizontal="left" vertical="top" wrapText="1"/>
    </xf>
    <xf numFmtId="0" fontId="25" fillId="3" borderId="47" xfId="3" applyFont="1" applyFill="1" applyBorder="1" applyAlignment="1" applyProtection="1">
      <alignment horizontal="center" vertical="center" wrapText="1"/>
    </xf>
    <xf numFmtId="0" fontId="25" fillId="3" borderId="40" xfId="3" applyFont="1" applyFill="1" applyBorder="1" applyAlignment="1" applyProtection="1">
      <alignment horizontal="center" vertical="center" wrapText="1"/>
    </xf>
    <xf numFmtId="0" fontId="25" fillId="4" borderId="15" xfId="3" applyFont="1" applyFill="1" applyBorder="1" applyAlignment="1">
      <alignment horizontal="center" vertical="center" wrapText="1"/>
    </xf>
    <xf numFmtId="0" fontId="25" fillId="4" borderId="52" xfId="3" applyFont="1" applyFill="1" applyBorder="1" applyAlignment="1">
      <alignment horizontal="center" vertical="center" wrapText="1"/>
    </xf>
    <xf numFmtId="0" fontId="25" fillId="4" borderId="2" xfId="3" applyFont="1" applyFill="1" applyBorder="1" applyAlignment="1">
      <alignment horizontal="center" vertical="center" wrapText="1"/>
    </xf>
    <xf numFmtId="0" fontId="22" fillId="0" borderId="21" xfId="24" quotePrefix="1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27" fillId="0" borderId="35" xfId="24" quotePrefix="1" applyFont="1" applyFill="1" applyBorder="1" applyAlignment="1">
      <alignment horizontal="left" vertical="top" wrapText="1"/>
    </xf>
    <xf numFmtId="0" fontId="46" fillId="0" borderId="36" xfId="0" applyFont="1" applyFill="1" applyBorder="1" applyAlignment="1">
      <alignment horizontal="left" vertical="top" wrapText="1"/>
    </xf>
    <xf numFmtId="0" fontId="46" fillId="0" borderId="37" xfId="0" applyFont="1" applyFill="1" applyBorder="1" applyAlignment="1">
      <alignment horizontal="left" vertical="top" wrapText="1"/>
    </xf>
    <xf numFmtId="0" fontId="19" fillId="6" borderId="7" xfId="0" applyFont="1" applyFill="1" applyBorder="1" applyAlignment="1" applyProtection="1">
      <alignment horizontal="center" vertical="center" wrapText="1"/>
      <protection hidden="1"/>
    </xf>
    <xf numFmtId="0" fontId="19" fillId="6" borderId="8" xfId="0" applyFont="1" applyFill="1" applyBorder="1" applyAlignment="1" applyProtection="1">
      <alignment horizontal="center" vertical="center" wrapText="1"/>
      <protection hidden="1"/>
    </xf>
    <xf numFmtId="0" fontId="19" fillId="6" borderId="9" xfId="0" applyFont="1" applyFill="1" applyBorder="1" applyAlignment="1" applyProtection="1">
      <alignment horizontal="center" vertical="center" wrapText="1"/>
      <protection hidden="1"/>
    </xf>
    <xf numFmtId="0" fontId="27" fillId="0" borderId="21" xfId="24" quotePrefix="1" applyFont="1" applyFill="1" applyBorder="1" applyAlignment="1">
      <alignment horizontal="left" vertical="top" wrapText="1"/>
    </xf>
    <xf numFmtId="0" fontId="46" fillId="0" borderId="22" xfId="0" applyFont="1" applyFill="1" applyBorder="1" applyAlignment="1">
      <alignment horizontal="left" vertical="top" wrapText="1"/>
    </xf>
    <xf numFmtId="0" fontId="22" fillId="0" borderId="35" xfId="24" quotePrefix="1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3" xfId="14" quotePrefix="1" applyFill="1" applyBorder="1" applyAlignment="1">
      <alignment horizontal="center" vertical="center" wrapText="1"/>
    </xf>
    <xf numFmtId="0" fontId="4" fillId="0" borderId="10" xfId="14" applyFill="1" applyBorder="1" applyAlignment="1">
      <alignment horizontal="center" vertical="center" wrapText="1"/>
    </xf>
    <xf numFmtId="0" fontId="4" fillId="0" borderId="5" xfId="15" quotePrefix="1" applyFill="1" applyBorder="1" applyAlignment="1">
      <alignment horizontal="center" vertical="center" wrapText="1"/>
    </xf>
    <xf numFmtId="0" fontId="4" fillId="0" borderId="11" xfId="15" applyFill="1" applyBorder="1" applyAlignment="1">
      <alignment horizontal="center" vertical="center" wrapText="1"/>
    </xf>
    <xf numFmtId="0" fontId="4" fillId="0" borderId="6" xfId="16" quotePrefix="1" applyFill="1" applyBorder="1" applyAlignment="1">
      <alignment horizontal="center" vertical="center" wrapText="1"/>
    </xf>
    <xf numFmtId="0" fontId="4" fillId="0" borderId="12" xfId="16" applyFill="1" applyBorder="1" applyAlignment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3" fillId="0" borderId="0" xfId="8" applyFont="1" applyAlignment="1">
      <alignment horizontal="right"/>
    </xf>
    <xf numFmtId="0" fontId="14" fillId="0" borderId="0" xfId="0" applyFont="1" applyAlignment="1">
      <alignment horizontal="right"/>
    </xf>
    <xf numFmtId="0" fontId="12" fillId="0" borderId="0" xfId="9" applyBorder="1" applyAlignment="1">
      <alignment horizontal="center" vertical="center" wrapText="1"/>
    </xf>
    <xf numFmtId="0" fontId="11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13" quotePrefix="1" applyBorder="1" applyAlignment="1">
      <alignment horizontal="left" vertical="top" wrapText="1"/>
    </xf>
    <xf numFmtId="0" fontId="8" fillId="0" borderId="0" xfId="13" applyBorder="1" applyAlignment="1">
      <alignment horizontal="left" vertical="top" wrapText="1"/>
    </xf>
    <xf numFmtId="165" fontId="17" fillId="0" borderId="0" xfId="13" applyNumberFormat="1" applyFont="1" applyBorder="1" applyAlignment="1">
      <alignment horizontal="center" vertical="top" wrapText="1"/>
    </xf>
    <xf numFmtId="0" fontId="44" fillId="4" borderId="47" xfId="3" applyFont="1" applyFill="1" applyBorder="1" applyAlignment="1">
      <alignment horizontal="center" vertical="center" wrapText="1"/>
    </xf>
    <xf numFmtId="0" fontId="44" fillId="4" borderId="40" xfId="3" applyFont="1" applyFill="1" applyBorder="1" applyAlignment="1">
      <alignment horizontal="center" vertical="center" wrapText="1"/>
    </xf>
    <xf numFmtId="0" fontId="44" fillId="4" borderId="15" xfId="3" applyFont="1" applyFill="1" applyBorder="1" applyAlignment="1">
      <alignment horizontal="center" vertical="center" wrapText="1"/>
    </xf>
    <xf numFmtId="0" fontId="44" fillId="4" borderId="52" xfId="3" applyFont="1" applyFill="1" applyBorder="1" applyAlignment="1">
      <alignment horizontal="center" vertical="center" wrapText="1"/>
    </xf>
    <xf numFmtId="0" fontId="44" fillId="4" borderId="2" xfId="3" applyFont="1" applyFill="1" applyBorder="1" applyAlignment="1">
      <alignment horizontal="center" vertical="center" wrapText="1"/>
    </xf>
    <xf numFmtId="0" fontId="4" fillId="0" borderId="0" xfId="1" quotePrefix="1" applyBorder="1" applyAlignment="1">
      <alignment horizontal="center" vertical="top" wrapText="1"/>
    </xf>
    <xf numFmtId="4" fontId="6" fillId="0" borderId="0" xfId="2" applyNumberFormat="1" applyFont="1" applyBorder="1" applyAlignment="1">
      <alignment horizontal="right" vertical="top" wrapText="1"/>
    </xf>
    <xf numFmtId="4" fontId="6" fillId="0" borderId="0" xfId="2" quotePrefix="1" applyNumberFormat="1" applyFont="1" applyBorder="1" applyAlignment="1">
      <alignment horizontal="right" vertical="top" wrapText="1"/>
    </xf>
    <xf numFmtId="0" fontId="8" fillId="0" borderId="0" xfId="4" quotePrefix="1" applyBorder="1" applyAlignment="1">
      <alignment horizontal="left" vertical="top" wrapText="1"/>
    </xf>
    <xf numFmtId="0" fontId="8" fillId="0" borderId="0" xfId="4" applyBorder="1" applyAlignment="1">
      <alignment horizontal="left" vertical="top" wrapText="1"/>
    </xf>
    <xf numFmtId="0" fontId="10" fillId="0" borderId="0" xfId="8" applyFont="1" applyAlignment="1">
      <alignment horizontal="right"/>
    </xf>
    <xf numFmtId="0" fontId="13" fillId="0" borderId="0" xfId="8" applyFont="1" applyAlignment="1">
      <alignment horizontal="right" vertical="top" wrapText="1"/>
    </xf>
  </cellXfs>
  <cellStyles count="65">
    <cellStyle name="S0" xfId="1"/>
    <cellStyle name="S1" xfId="2"/>
    <cellStyle name="S10" xfId="9"/>
    <cellStyle name="S11" xfId="11"/>
    <cellStyle name="S12" xfId="12"/>
    <cellStyle name="S13" xfId="13"/>
    <cellStyle name="S14" xfId="16"/>
    <cellStyle name="S15" xfId="14"/>
    <cellStyle name="S16" xfId="15"/>
    <cellStyle name="S17" xfId="43"/>
    <cellStyle name="S18" xfId="17"/>
    <cellStyle name="S18 2" xfId="44"/>
    <cellStyle name="S19" xfId="18"/>
    <cellStyle name="S2" xfId="5"/>
    <cellStyle name="S20" xfId="19"/>
    <cellStyle name="S21" xfId="20"/>
    <cellStyle name="S22" xfId="21"/>
    <cellStyle name="S23" xfId="22"/>
    <cellStyle name="S23 2" xfId="45"/>
    <cellStyle name="S24" xfId="23"/>
    <cellStyle name="S25" xfId="24"/>
    <cellStyle name="S26" xfId="26"/>
    <cellStyle name="S27" xfId="27"/>
    <cellStyle name="S28" xfId="28"/>
    <cellStyle name="S29" xfId="25"/>
    <cellStyle name="S3" xfId="6"/>
    <cellStyle name="S30" xfId="31"/>
    <cellStyle name="S31" xfId="32"/>
    <cellStyle name="S32" xfId="30"/>
    <cellStyle name="S33" xfId="29"/>
    <cellStyle name="S34" xfId="46"/>
    <cellStyle name="S34 2" xfId="47"/>
    <cellStyle name="S35" xfId="33"/>
    <cellStyle name="S36" xfId="34"/>
    <cellStyle name="S37" xfId="35"/>
    <cellStyle name="S38" xfId="48"/>
    <cellStyle name="S39" xfId="49"/>
    <cellStyle name="S4" xfId="7"/>
    <cellStyle name="S40" xfId="36"/>
    <cellStyle name="S41" xfId="50"/>
    <cellStyle name="S42" xfId="51"/>
    <cellStyle name="S43" xfId="52"/>
    <cellStyle name="S44" xfId="38"/>
    <cellStyle name="S45" xfId="39"/>
    <cellStyle name="S46" xfId="40"/>
    <cellStyle name="S47" xfId="37"/>
    <cellStyle name="S48" xfId="53"/>
    <cellStyle name="S49" xfId="54"/>
    <cellStyle name="S5" xfId="4"/>
    <cellStyle name="S50" xfId="55"/>
    <cellStyle name="S6" xfId="10"/>
    <cellStyle name="S7" xfId="56"/>
    <cellStyle name="S8" xfId="57"/>
    <cellStyle name="S9" xfId="58"/>
    <cellStyle name="Обычный" xfId="0" builtinId="0"/>
    <cellStyle name="Обычный 2" xfId="3"/>
    <cellStyle name="Обычный 2 10 10" xfId="63"/>
    <cellStyle name="Обычный 2 2" xfId="64"/>
    <cellStyle name="Обычный 3" xfId="41"/>
    <cellStyle name="Обычный 4" xfId="59"/>
    <cellStyle name="Обычный 4 2" xfId="8"/>
    <cellStyle name="Стиль 1" xfId="42"/>
    <cellStyle name="Финансовый 2" xfId="60"/>
    <cellStyle name="Финансовый 3" xfId="61"/>
    <cellStyle name="Финансовый 3 2" xfId="62"/>
  </cellStyles>
  <dxfs count="6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1871135</xdr:colOff>
      <xdr:row>53</xdr:row>
      <xdr:rowOff>50799</xdr:rowOff>
    </xdr:from>
    <xdr:to>
      <xdr:col>3</xdr:col>
      <xdr:colOff>620141</xdr:colOff>
      <xdr:row>53</xdr:row>
      <xdr:rowOff>414866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3285068" y="13470466"/>
          <a:ext cx="874140" cy="36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656168</xdr:colOff>
      <xdr:row>55</xdr:row>
      <xdr:rowOff>391595</xdr:rowOff>
    </xdr:from>
    <xdr:to>
      <xdr:col>6</xdr:col>
      <xdr:colOff>264585</xdr:colOff>
      <xdr:row>58</xdr:row>
      <xdr:rowOff>179917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4095751" y="15081262"/>
          <a:ext cx="1852084" cy="698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296334</xdr:colOff>
      <xdr:row>7</xdr:row>
      <xdr:rowOff>137584</xdr:rowOff>
    </xdr:from>
    <xdr:to>
      <xdr:col>24</xdr:col>
      <xdr:colOff>74084</xdr:colOff>
      <xdr:row>8</xdr:row>
      <xdr:rowOff>8467</xdr:rowOff>
    </xdr:to>
    <xdr:pic>
      <xdr:nvPicPr>
        <xdr:cNvPr id="1027" name="Рисунок 1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578167" y="1344084"/>
          <a:ext cx="18732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295275</xdr:colOff>
          <xdr:row>51</xdr:row>
          <xdr:rowOff>238125</xdr:rowOff>
        </xdr:from>
        <xdr:to>
          <xdr:col>2</xdr:col>
          <xdr:colOff>2124075</xdr:colOff>
          <xdr:row>53</xdr:row>
          <xdr:rowOff>381000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66"/>
  <sheetViews>
    <sheetView tabSelected="1" view="pageBreakPreview" topLeftCell="A3" zoomScale="90" zoomScaleNormal="85" zoomScaleSheetLayoutView="90" workbookViewId="0">
      <selection activeCell="Z48" sqref="Z48"/>
    </sheetView>
  </sheetViews>
  <sheetFormatPr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4" width="10.42578125" style="1" customWidth="1"/>
    <col min="5" max="5" width="12.7109375" style="1" customWidth="1"/>
    <col min="6" max="7" width="10.42578125" style="1" customWidth="1"/>
    <col min="8" max="8" width="19.140625" style="1" customWidth="1"/>
    <col min="9" max="9" width="10.42578125" style="255" customWidth="1"/>
    <col min="10" max="12" width="10.42578125" style="129" customWidth="1"/>
    <col min="13" max="13" width="12.42578125" style="129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43" hidden="1" customWidth="1"/>
    <col min="31" max="31" width="12.140625" style="143" hidden="1" customWidth="1"/>
    <col min="32" max="32" width="10.7109375" style="1" customWidth="1"/>
    <col min="33" max="33" width="7.28515625" style="1" customWidth="1"/>
    <col min="34" max="34" width="9.85546875" style="1" hidden="1" customWidth="1"/>
    <col min="35" max="35" width="8.28515625" style="1" hidden="1" customWidth="1"/>
    <col min="36" max="36" width="10.7109375" style="1" hidden="1" customWidth="1"/>
    <col min="37" max="38" width="9.85546875" style="1" hidden="1" customWidth="1"/>
    <col min="39" max="39" width="8.28515625" style="1" hidden="1" customWidth="1"/>
    <col min="40" max="40" width="7.140625" style="1" hidden="1" customWidth="1"/>
    <col min="41" max="41" width="6" style="1" hidden="1" customWidth="1"/>
    <col min="42" max="42" width="8.28515625" style="1" hidden="1" customWidth="1"/>
    <col min="43" max="43" width="7.140625" style="1" hidden="1" customWidth="1"/>
    <col min="44" max="44" width="12" style="1" hidden="1" customWidth="1"/>
    <col min="45" max="45" width="10.42578125" style="1" hidden="1" customWidth="1"/>
    <col min="46" max="46" width="8.28515625" style="1" hidden="1" customWidth="1"/>
    <col min="47" max="47" width="12" style="1" hidden="1" customWidth="1"/>
    <col min="48" max="48" width="10.42578125" style="1" hidden="1" customWidth="1"/>
    <col min="49" max="49" width="12" style="1" hidden="1" customWidth="1"/>
    <col min="50" max="50" width="10.42578125" style="1" hidden="1" customWidth="1"/>
    <col min="51" max="51" width="8.28515625" style="1" hidden="1" customWidth="1"/>
    <col min="52" max="52" width="12" style="1" hidden="1" customWidth="1"/>
    <col min="53" max="53" width="10.42578125" style="1" hidden="1" customWidth="1"/>
    <col min="54" max="54" width="12.140625" style="1" hidden="1" customWidth="1"/>
    <col min="55" max="55" width="0" style="1" hidden="1" customWidth="1"/>
    <col min="56" max="56" width="14.5703125" style="1" hidden="1" customWidth="1"/>
    <col min="57" max="58" width="0" style="1" hidden="1" customWidth="1"/>
    <col min="59" max="264" width="9.140625" style="1"/>
    <col min="265" max="265" width="5.140625" style="1" customWidth="1"/>
    <col min="266" max="266" width="12.42578125" style="1" customWidth="1"/>
    <col min="267" max="267" width="25.42578125" style="1" customWidth="1"/>
    <col min="268" max="272" width="10.28515625" style="1" customWidth="1"/>
    <col min="273" max="520" width="9.140625" style="1"/>
    <col min="521" max="521" width="5.140625" style="1" customWidth="1"/>
    <col min="522" max="522" width="12.42578125" style="1" customWidth="1"/>
    <col min="523" max="523" width="25.42578125" style="1" customWidth="1"/>
    <col min="524" max="528" width="10.28515625" style="1" customWidth="1"/>
    <col min="529" max="776" width="9.140625" style="1"/>
    <col min="777" max="777" width="5.140625" style="1" customWidth="1"/>
    <col min="778" max="778" width="12.42578125" style="1" customWidth="1"/>
    <col min="779" max="779" width="25.42578125" style="1" customWidth="1"/>
    <col min="780" max="784" width="10.28515625" style="1" customWidth="1"/>
    <col min="785" max="1032" width="9.140625" style="1"/>
    <col min="1033" max="1033" width="5.140625" style="1" customWidth="1"/>
    <col min="1034" max="1034" width="12.42578125" style="1" customWidth="1"/>
    <col min="1035" max="1035" width="25.42578125" style="1" customWidth="1"/>
    <col min="1036" max="1040" width="10.28515625" style="1" customWidth="1"/>
    <col min="1041" max="1288" width="9.140625" style="1"/>
    <col min="1289" max="1289" width="5.140625" style="1" customWidth="1"/>
    <col min="1290" max="1290" width="12.42578125" style="1" customWidth="1"/>
    <col min="1291" max="1291" width="25.42578125" style="1" customWidth="1"/>
    <col min="1292" max="1296" width="10.28515625" style="1" customWidth="1"/>
    <col min="1297" max="1544" width="9.140625" style="1"/>
    <col min="1545" max="1545" width="5.140625" style="1" customWidth="1"/>
    <col min="1546" max="1546" width="12.42578125" style="1" customWidth="1"/>
    <col min="1547" max="1547" width="25.42578125" style="1" customWidth="1"/>
    <col min="1548" max="1552" width="10.28515625" style="1" customWidth="1"/>
    <col min="1553" max="1800" width="9.140625" style="1"/>
    <col min="1801" max="1801" width="5.140625" style="1" customWidth="1"/>
    <col min="1802" max="1802" width="12.42578125" style="1" customWidth="1"/>
    <col min="1803" max="1803" width="25.42578125" style="1" customWidth="1"/>
    <col min="1804" max="1808" width="10.28515625" style="1" customWidth="1"/>
    <col min="1809" max="2056" width="9.140625" style="1"/>
    <col min="2057" max="2057" width="5.140625" style="1" customWidth="1"/>
    <col min="2058" max="2058" width="12.42578125" style="1" customWidth="1"/>
    <col min="2059" max="2059" width="25.42578125" style="1" customWidth="1"/>
    <col min="2060" max="2064" width="10.28515625" style="1" customWidth="1"/>
    <col min="2065" max="2312" width="9.140625" style="1"/>
    <col min="2313" max="2313" width="5.140625" style="1" customWidth="1"/>
    <col min="2314" max="2314" width="12.42578125" style="1" customWidth="1"/>
    <col min="2315" max="2315" width="25.42578125" style="1" customWidth="1"/>
    <col min="2316" max="2320" width="10.28515625" style="1" customWidth="1"/>
    <col min="2321" max="2568" width="9.140625" style="1"/>
    <col min="2569" max="2569" width="5.140625" style="1" customWidth="1"/>
    <col min="2570" max="2570" width="12.42578125" style="1" customWidth="1"/>
    <col min="2571" max="2571" width="25.42578125" style="1" customWidth="1"/>
    <col min="2572" max="2576" width="10.28515625" style="1" customWidth="1"/>
    <col min="2577" max="2824" width="9.140625" style="1"/>
    <col min="2825" max="2825" width="5.140625" style="1" customWidth="1"/>
    <col min="2826" max="2826" width="12.42578125" style="1" customWidth="1"/>
    <col min="2827" max="2827" width="25.42578125" style="1" customWidth="1"/>
    <col min="2828" max="2832" width="10.28515625" style="1" customWidth="1"/>
    <col min="2833" max="3080" width="9.140625" style="1"/>
    <col min="3081" max="3081" width="5.140625" style="1" customWidth="1"/>
    <col min="3082" max="3082" width="12.42578125" style="1" customWidth="1"/>
    <col min="3083" max="3083" width="25.42578125" style="1" customWidth="1"/>
    <col min="3084" max="3088" width="10.28515625" style="1" customWidth="1"/>
    <col min="3089" max="3336" width="9.140625" style="1"/>
    <col min="3337" max="3337" width="5.140625" style="1" customWidth="1"/>
    <col min="3338" max="3338" width="12.42578125" style="1" customWidth="1"/>
    <col min="3339" max="3339" width="25.42578125" style="1" customWidth="1"/>
    <col min="3340" max="3344" width="10.28515625" style="1" customWidth="1"/>
    <col min="3345" max="3592" width="9.140625" style="1"/>
    <col min="3593" max="3593" width="5.140625" style="1" customWidth="1"/>
    <col min="3594" max="3594" width="12.42578125" style="1" customWidth="1"/>
    <col min="3595" max="3595" width="25.42578125" style="1" customWidth="1"/>
    <col min="3596" max="3600" width="10.28515625" style="1" customWidth="1"/>
    <col min="3601" max="3848" width="9.140625" style="1"/>
    <col min="3849" max="3849" width="5.140625" style="1" customWidth="1"/>
    <col min="3850" max="3850" width="12.42578125" style="1" customWidth="1"/>
    <col min="3851" max="3851" width="25.42578125" style="1" customWidth="1"/>
    <col min="3852" max="3856" width="10.28515625" style="1" customWidth="1"/>
    <col min="3857" max="4104" width="9.140625" style="1"/>
    <col min="4105" max="4105" width="5.140625" style="1" customWidth="1"/>
    <col min="4106" max="4106" width="12.42578125" style="1" customWidth="1"/>
    <col min="4107" max="4107" width="25.42578125" style="1" customWidth="1"/>
    <col min="4108" max="4112" width="10.28515625" style="1" customWidth="1"/>
    <col min="4113" max="4360" width="9.140625" style="1"/>
    <col min="4361" max="4361" width="5.140625" style="1" customWidth="1"/>
    <col min="4362" max="4362" width="12.42578125" style="1" customWidth="1"/>
    <col min="4363" max="4363" width="25.42578125" style="1" customWidth="1"/>
    <col min="4364" max="4368" width="10.28515625" style="1" customWidth="1"/>
    <col min="4369" max="4616" width="9.140625" style="1"/>
    <col min="4617" max="4617" width="5.140625" style="1" customWidth="1"/>
    <col min="4618" max="4618" width="12.42578125" style="1" customWidth="1"/>
    <col min="4619" max="4619" width="25.42578125" style="1" customWidth="1"/>
    <col min="4620" max="4624" width="10.28515625" style="1" customWidth="1"/>
    <col min="4625" max="4872" width="9.140625" style="1"/>
    <col min="4873" max="4873" width="5.140625" style="1" customWidth="1"/>
    <col min="4874" max="4874" width="12.42578125" style="1" customWidth="1"/>
    <col min="4875" max="4875" width="25.42578125" style="1" customWidth="1"/>
    <col min="4876" max="4880" width="10.28515625" style="1" customWidth="1"/>
    <col min="4881" max="5128" width="9.140625" style="1"/>
    <col min="5129" max="5129" width="5.140625" style="1" customWidth="1"/>
    <col min="5130" max="5130" width="12.42578125" style="1" customWidth="1"/>
    <col min="5131" max="5131" width="25.42578125" style="1" customWidth="1"/>
    <col min="5132" max="5136" width="10.28515625" style="1" customWidth="1"/>
    <col min="5137" max="5384" width="9.140625" style="1"/>
    <col min="5385" max="5385" width="5.140625" style="1" customWidth="1"/>
    <col min="5386" max="5386" width="12.42578125" style="1" customWidth="1"/>
    <col min="5387" max="5387" width="25.42578125" style="1" customWidth="1"/>
    <col min="5388" max="5392" width="10.28515625" style="1" customWidth="1"/>
    <col min="5393" max="5640" width="9.140625" style="1"/>
    <col min="5641" max="5641" width="5.140625" style="1" customWidth="1"/>
    <col min="5642" max="5642" width="12.42578125" style="1" customWidth="1"/>
    <col min="5643" max="5643" width="25.42578125" style="1" customWidth="1"/>
    <col min="5644" max="5648" width="10.28515625" style="1" customWidth="1"/>
    <col min="5649" max="5896" width="9.140625" style="1"/>
    <col min="5897" max="5897" width="5.140625" style="1" customWidth="1"/>
    <col min="5898" max="5898" width="12.42578125" style="1" customWidth="1"/>
    <col min="5899" max="5899" width="25.42578125" style="1" customWidth="1"/>
    <col min="5900" max="5904" width="10.28515625" style="1" customWidth="1"/>
    <col min="5905" max="6152" width="9.140625" style="1"/>
    <col min="6153" max="6153" width="5.140625" style="1" customWidth="1"/>
    <col min="6154" max="6154" width="12.42578125" style="1" customWidth="1"/>
    <col min="6155" max="6155" width="25.42578125" style="1" customWidth="1"/>
    <col min="6156" max="6160" width="10.28515625" style="1" customWidth="1"/>
    <col min="6161" max="6408" width="9.140625" style="1"/>
    <col min="6409" max="6409" width="5.140625" style="1" customWidth="1"/>
    <col min="6410" max="6410" width="12.42578125" style="1" customWidth="1"/>
    <col min="6411" max="6411" width="25.42578125" style="1" customWidth="1"/>
    <col min="6412" max="6416" width="10.28515625" style="1" customWidth="1"/>
    <col min="6417" max="6664" width="9.140625" style="1"/>
    <col min="6665" max="6665" width="5.140625" style="1" customWidth="1"/>
    <col min="6666" max="6666" width="12.42578125" style="1" customWidth="1"/>
    <col min="6667" max="6667" width="25.42578125" style="1" customWidth="1"/>
    <col min="6668" max="6672" width="10.28515625" style="1" customWidth="1"/>
    <col min="6673" max="6920" width="9.140625" style="1"/>
    <col min="6921" max="6921" width="5.140625" style="1" customWidth="1"/>
    <col min="6922" max="6922" width="12.42578125" style="1" customWidth="1"/>
    <col min="6923" max="6923" width="25.42578125" style="1" customWidth="1"/>
    <col min="6924" max="6928" width="10.28515625" style="1" customWidth="1"/>
    <col min="6929" max="7176" width="9.140625" style="1"/>
    <col min="7177" max="7177" width="5.140625" style="1" customWidth="1"/>
    <col min="7178" max="7178" width="12.42578125" style="1" customWidth="1"/>
    <col min="7179" max="7179" width="25.42578125" style="1" customWidth="1"/>
    <col min="7180" max="7184" width="10.28515625" style="1" customWidth="1"/>
    <col min="7185" max="7432" width="9.140625" style="1"/>
    <col min="7433" max="7433" width="5.140625" style="1" customWidth="1"/>
    <col min="7434" max="7434" width="12.42578125" style="1" customWidth="1"/>
    <col min="7435" max="7435" width="25.42578125" style="1" customWidth="1"/>
    <col min="7436" max="7440" width="10.28515625" style="1" customWidth="1"/>
    <col min="7441" max="7688" width="9.140625" style="1"/>
    <col min="7689" max="7689" width="5.140625" style="1" customWidth="1"/>
    <col min="7690" max="7690" width="12.42578125" style="1" customWidth="1"/>
    <col min="7691" max="7691" width="25.42578125" style="1" customWidth="1"/>
    <col min="7692" max="7696" width="10.28515625" style="1" customWidth="1"/>
    <col min="7697" max="7944" width="9.140625" style="1"/>
    <col min="7945" max="7945" width="5.140625" style="1" customWidth="1"/>
    <col min="7946" max="7946" width="12.42578125" style="1" customWidth="1"/>
    <col min="7947" max="7947" width="25.42578125" style="1" customWidth="1"/>
    <col min="7948" max="7952" width="10.28515625" style="1" customWidth="1"/>
    <col min="7953" max="8200" width="9.140625" style="1"/>
    <col min="8201" max="8201" width="5.140625" style="1" customWidth="1"/>
    <col min="8202" max="8202" width="12.42578125" style="1" customWidth="1"/>
    <col min="8203" max="8203" width="25.42578125" style="1" customWidth="1"/>
    <col min="8204" max="8208" width="10.28515625" style="1" customWidth="1"/>
    <col min="8209" max="8456" width="9.140625" style="1"/>
    <col min="8457" max="8457" width="5.140625" style="1" customWidth="1"/>
    <col min="8458" max="8458" width="12.42578125" style="1" customWidth="1"/>
    <col min="8459" max="8459" width="25.42578125" style="1" customWidth="1"/>
    <col min="8460" max="8464" width="10.28515625" style="1" customWidth="1"/>
    <col min="8465" max="8712" width="9.140625" style="1"/>
    <col min="8713" max="8713" width="5.140625" style="1" customWidth="1"/>
    <col min="8714" max="8714" width="12.42578125" style="1" customWidth="1"/>
    <col min="8715" max="8715" width="25.42578125" style="1" customWidth="1"/>
    <col min="8716" max="8720" width="10.28515625" style="1" customWidth="1"/>
    <col min="8721" max="8968" width="9.140625" style="1"/>
    <col min="8969" max="8969" width="5.140625" style="1" customWidth="1"/>
    <col min="8970" max="8970" width="12.42578125" style="1" customWidth="1"/>
    <col min="8971" max="8971" width="25.42578125" style="1" customWidth="1"/>
    <col min="8972" max="8976" width="10.28515625" style="1" customWidth="1"/>
    <col min="8977" max="9224" width="9.140625" style="1"/>
    <col min="9225" max="9225" width="5.140625" style="1" customWidth="1"/>
    <col min="9226" max="9226" width="12.42578125" style="1" customWidth="1"/>
    <col min="9227" max="9227" width="25.42578125" style="1" customWidth="1"/>
    <col min="9228" max="9232" width="10.28515625" style="1" customWidth="1"/>
    <col min="9233" max="9480" width="9.140625" style="1"/>
    <col min="9481" max="9481" width="5.140625" style="1" customWidth="1"/>
    <col min="9482" max="9482" width="12.42578125" style="1" customWidth="1"/>
    <col min="9483" max="9483" width="25.42578125" style="1" customWidth="1"/>
    <col min="9484" max="9488" width="10.28515625" style="1" customWidth="1"/>
    <col min="9489" max="9736" width="9.140625" style="1"/>
    <col min="9737" max="9737" width="5.140625" style="1" customWidth="1"/>
    <col min="9738" max="9738" width="12.42578125" style="1" customWidth="1"/>
    <col min="9739" max="9739" width="25.42578125" style="1" customWidth="1"/>
    <col min="9740" max="9744" width="10.28515625" style="1" customWidth="1"/>
    <col min="9745" max="9992" width="9.140625" style="1"/>
    <col min="9993" max="9993" width="5.140625" style="1" customWidth="1"/>
    <col min="9994" max="9994" width="12.42578125" style="1" customWidth="1"/>
    <col min="9995" max="9995" width="25.42578125" style="1" customWidth="1"/>
    <col min="9996" max="10000" width="10.28515625" style="1" customWidth="1"/>
    <col min="10001" max="10248" width="9.140625" style="1"/>
    <col min="10249" max="10249" width="5.140625" style="1" customWidth="1"/>
    <col min="10250" max="10250" width="12.42578125" style="1" customWidth="1"/>
    <col min="10251" max="10251" width="25.42578125" style="1" customWidth="1"/>
    <col min="10252" max="10256" width="10.28515625" style="1" customWidth="1"/>
    <col min="10257" max="10504" width="9.140625" style="1"/>
    <col min="10505" max="10505" width="5.140625" style="1" customWidth="1"/>
    <col min="10506" max="10506" width="12.42578125" style="1" customWidth="1"/>
    <col min="10507" max="10507" width="25.42578125" style="1" customWidth="1"/>
    <col min="10508" max="10512" width="10.28515625" style="1" customWidth="1"/>
    <col min="10513" max="10760" width="9.140625" style="1"/>
    <col min="10761" max="10761" width="5.140625" style="1" customWidth="1"/>
    <col min="10762" max="10762" width="12.42578125" style="1" customWidth="1"/>
    <col min="10763" max="10763" width="25.42578125" style="1" customWidth="1"/>
    <col min="10764" max="10768" width="10.28515625" style="1" customWidth="1"/>
    <col min="10769" max="11016" width="9.140625" style="1"/>
    <col min="11017" max="11017" width="5.140625" style="1" customWidth="1"/>
    <col min="11018" max="11018" width="12.42578125" style="1" customWidth="1"/>
    <col min="11019" max="11019" width="25.42578125" style="1" customWidth="1"/>
    <col min="11020" max="11024" width="10.28515625" style="1" customWidth="1"/>
    <col min="11025" max="11272" width="9.140625" style="1"/>
    <col min="11273" max="11273" width="5.140625" style="1" customWidth="1"/>
    <col min="11274" max="11274" width="12.42578125" style="1" customWidth="1"/>
    <col min="11275" max="11275" width="25.42578125" style="1" customWidth="1"/>
    <col min="11276" max="11280" width="10.28515625" style="1" customWidth="1"/>
    <col min="11281" max="11528" width="9.140625" style="1"/>
    <col min="11529" max="11529" width="5.140625" style="1" customWidth="1"/>
    <col min="11530" max="11530" width="12.42578125" style="1" customWidth="1"/>
    <col min="11531" max="11531" width="25.42578125" style="1" customWidth="1"/>
    <col min="11532" max="11536" width="10.28515625" style="1" customWidth="1"/>
    <col min="11537" max="11784" width="9.140625" style="1"/>
    <col min="11785" max="11785" width="5.140625" style="1" customWidth="1"/>
    <col min="11786" max="11786" width="12.42578125" style="1" customWidth="1"/>
    <col min="11787" max="11787" width="25.42578125" style="1" customWidth="1"/>
    <col min="11788" max="11792" width="10.28515625" style="1" customWidth="1"/>
    <col min="11793" max="12040" width="9.140625" style="1"/>
    <col min="12041" max="12041" width="5.140625" style="1" customWidth="1"/>
    <col min="12042" max="12042" width="12.42578125" style="1" customWidth="1"/>
    <col min="12043" max="12043" width="25.42578125" style="1" customWidth="1"/>
    <col min="12044" max="12048" width="10.28515625" style="1" customWidth="1"/>
    <col min="12049" max="12296" width="9.140625" style="1"/>
    <col min="12297" max="12297" width="5.140625" style="1" customWidth="1"/>
    <col min="12298" max="12298" width="12.42578125" style="1" customWidth="1"/>
    <col min="12299" max="12299" width="25.42578125" style="1" customWidth="1"/>
    <col min="12300" max="12304" width="10.28515625" style="1" customWidth="1"/>
    <col min="12305" max="12552" width="9.140625" style="1"/>
    <col min="12553" max="12553" width="5.140625" style="1" customWidth="1"/>
    <col min="12554" max="12554" width="12.42578125" style="1" customWidth="1"/>
    <col min="12555" max="12555" width="25.42578125" style="1" customWidth="1"/>
    <col min="12556" max="12560" width="10.28515625" style="1" customWidth="1"/>
    <col min="12561" max="12808" width="9.140625" style="1"/>
    <col min="12809" max="12809" width="5.140625" style="1" customWidth="1"/>
    <col min="12810" max="12810" width="12.42578125" style="1" customWidth="1"/>
    <col min="12811" max="12811" width="25.42578125" style="1" customWidth="1"/>
    <col min="12812" max="12816" width="10.28515625" style="1" customWidth="1"/>
    <col min="12817" max="13064" width="9.140625" style="1"/>
    <col min="13065" max="13065" width="5.140625" style="1" customWidth="1"/>
    <col min="13066" max="13066" width="12.42578125" style="1" customWidth="1"/>
    <col min="13067" max="13067" width="25.42578125" style="1" customWidth="1"/>
    <col min="13068" max="13072" width="10.28515625" style="1" customWidth="1"/>
    <col min="13073" max="13320" width="9.140625" style="1"/>
    <col min="13321" max="13321" width="5.140625" style="1" customWidth="1"/>
    <col min="13322" max="13322" width="12.42578125" style="1" customWidth="1"/>
    <col min="13323" max="13323" width="25.42578125" style="1" customWidth="1"/>
    <col min="13324" max="13328" width="10.28515625" style="1" customWidth="1"/>
    <col min="13329" max="13576" width="9.140625" style="1"/>
    <col min="13577" max="13577" width="5.140625" style="1" customWidth="1"/>
    <col min="13578" max="13578" width="12.42578125" style="1" customWidth="1"/>
    <col min="13579" max="13579" width="25.42578125" style="1" customWidth="1"/>
    <col min="13580" max="13584" width="10.28515625" style="1" customWidth="1"/>
    <col min="13585" max="13832" width="9.140625" style="1"/>
    <col min="13833" max="13833" width="5.140625" style="1" customWidth="1"/>
    <col min="13834" max="13834" width="12.42578125" style="1" customWidth="1"/>
    <col min="13835" max="13835" width="25.42578125" style="1" customWidth="1"/>
    <col min="13836" max="13840" width="10.28515625" style="1" customWidth="1"/>
    <col min="13841" max="14088" width="9.140625" style="1"/>
    <col min="14089" max="14089" width="5.140625" style="1" customWidth="1"/>
    <col min="14090" max="14090" width="12.42578125" style="1" customWidth="1"/>
    <col min="14091" max="14091" width="25.42578125" style="1" customWidth="1"/>
    <col min="14092" max="14096" width="10.28515625" style="1" customWidth="1"/>
    <col min="14097" max="14344" width="9.140625" style="1"/>
    <col min="14345" max="14345" width="5.140625" style="1" customWidth="1"/>
    <col min="14346" max="14346" width="12.42578125" style="1" customWidth="1"/>
    <col min="14347" max="14347" width="25.42578125" style="1" customWidth="1"/>
    <col min="14348" max="14352" width="10.28515625" style="1" customWidth="1"/>
    <col min="14353" max="14600" width="9.140625" style="1"/>
    <col min="14601" max="14601" width="5.140625" style="1" customWidth="1"/>
    <col min="14602" max="14602" width="12.42578125" style="1" customWidth="1"/>
    <col min="14603" max="14603" width="25.42578125" style="1" customWidth="1"/>
    <col min="14604" max="14608" width="10.28515625" style="1" customWidth="1"/>
    <col min="14609" max="14856" width="9.140625" style="1"/>
    <col min="14857" max="14857" width="5.140625" style="1" customWidth="1"/>
    <col min="14858" max="14858" width="12.42578125" style="1" customWidth="1"/>
    <col min="14859" max="14859" width="25.42578125" style="1" customWidth="1"/>
    <col min="14860" max="14864" width="10.28515625" style="1" customWidth="1"/>
    <col min="14865" max="15112" width="9.140625" style="1"/>
    <col min="15113" max="15113" width="5.140625" style="1" customWidth="1"/>
    <col min="15114" max="15114" width="12.42578125" style="1" customWidth="1"/>
    <col min="15115" max="15115" width="25.42578125" style="1" customWidth="1"/>
    <col min="15116" max="15120" width="10.28515625" style="1" customWidth="1"/>
    <col min="15121" max="15368" width="9.140625" style="1"/>
    <col min="15369" max="15369" width="5.140625" style="1" customWidth="1"/>
    <col min="15370" max="15370" width="12.42578125" style="1" customWidth="1"/>
    <col min="15371" max="15371" width="25.42578125" style="1" customWidth="1"/>
    <col min="15372" max="15376" width="10.28515625" style="1" customWidth="1"/>
    <col min="15377" max="15624" width="9.140625" style="1"/>
    <col min="15625" max="15625" width="5.140625" style="1" customWidth="1"/>
    <col min="15626" max="15626" width="12.42578125" style="1" customWidth="1"/>
    <col min="15627" max="15627" width="25.42578125" style="1" customWidth="1"/>
    <col min="15628" max="15632" width="10.28515625" style="1" customWidth="1"/>
    <col min="15633" max="15880" width="9.140625" style="1"/>
    <col min="15881" max="15881" width="5.140625" style="1" customWidth="1"/>
    <col min="15882" max="15882" width="12.42578125" style="1" customWidth="1"/>
    <col min="15883" max="15883" width="25.42578125" style="1" customWidth="1"/>
    <col min="15884" max="15888" width="10.28515625" style="1" customWidth="1"/>
    <col min="15889" max="16136" width="9.140625" style="1"/>
    <col min="16137" max="16137" width="5.140625" style="1" customWidth="1"/>
    <col min="16138" max="16138" width="12.42578125" style="1" customWidth="1"/>
    <col min="16139" max="16139" width="25.42578125" style="1" customWidth="1"/>
    <col min="16140" max="16144" width="10.28515625" style="1" customWidth="1"/>
    <col min="16145" max="16384" width="9.140625" style="1"/>
  </cols>
  <sheetData>
    <row r="1" spans="1:34" ht="14.25" hidden="1" customHeight="1" x14ac:dyDescent="0.2">
      <c r="A1" s="492"/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  <c r="S1" s="492"/>
      <c r="T1" s="492"/>
      <c r="U1" s="492"/>
      <c r="V1" s="492"/>
      <c r="W1" s="492"/>
      <c r="X1" s="492"/>
      <c r="Y1" s="492"/>
      <c r="Z1" s="492"/>
      <c r="AA1" s="492"/>
      <c r="AB1" s="492"/>
      <c r="AC1" s="492"/>
      <c r="AD1" s="493"/>
      <c r="AE1" s="493"/>
    </row>
    <row r="2" spans="1:34" ht="14.25" hidden="1" customHeight="1" x14ac:dyDescent="0.2">
      <c r="A2" s="492"/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2"/>
      <c r="N2" s="492"/>
      <c r="O2" s="492"/>
      <c r="P2" s="492"/>
      <c r="Q2" s="492"/>
      <c r="R2" s="492"/>
      <c r="S2" s="492"/>
      <c r="T2" s="492"/>
      <c r="U2" s="492"/>
      <c r="V2" s="492"/>
      <c r="W2" s="492"/>
      <c r="X2" s="492"/>
      <c r="Y2" s="492"/>
      <c r="Z2" s="492"/>
      <c r="AA2" s="492"/>
      <c r="AB2" s="492"/>
      <c r="AC2" s="492"/>
      <c r="AD2" s="494"/>
      <c r="AE2" s="493"/>
    </row>
    <row r="3" spans="1:34" ht="14.25" customHeight="1" x14ac:dyDescent="0.2">
      <c r="A3" s="495"/>
      <c r="B3" s="496"/>
      <c r="C3" s="145"/>
      <c r="D3" s="395"/>
      <c r="E3" s="395"/>
      <c r="F3" s="395"/>
      <c r="G3" s="395"/>
      <c r="H3" s="395"/>
      <c r="I3" s="2"/>
      <c r="J3" s="2"/>
      <c r="K3" s="2"/>
      <c r="L3" s="2"/>
      <c r="M3" s="2"/>
      <c r="N3" s="158"/>
      <c r="O3" s="158"/>
      <c r="P3" s="158"/>
      <c r="Q3" s="158"/>
      <c r="R3" s="159"/>
      <c r="S3" s="495"/>
      <c r="T3" s="496"/>
      <c r="V3" s="43"/>
      <c r="W3" s="43"/>
      <c r="X3" s="43"/>
      <c r="Y3" s="43"/>
      <c r="Z3" s="43"/>
      <c r="AA3" s="3"/>
      <c r="AB3" s="3"/>
      <c r="AC3" s="3"/>
      <c r="AD3" s="3"/>
      <c r="AE3" s="3"/>
    </row>
    <row r="4" spans="1:34" ht="14.25" customHeight="1" x14ac:dyDescent="0.25">
      <c r="A4" s="495"/>
      <c r="B4" s="496"/>
      <c r="C4" s="146"/>
      <c r="D4" s="147"/>
      <c r="E4" s="147"/>
      <c r="F4" s="147"/>
      <c r="G4" s="147"/>
      <c r="H4" s="147"/>
      <c r="I4" s="4"/>
      <c r="J4" s="4"/>
      <c r="K4" s="4"/>
      <c r="L4" s="4"/>
      <c r="M4" s="4"/>
      <c r="N4" s="4"/>
      <c r="O4" s="4"/>
      <c r="P4" s="4"/>
      <c r="Q4" s="4"/>
      <c r="R4" s="4"/>
      <c r="S4" s="495"/>
      <c r="T4" s="496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497" t="s">
        <v>1</v>
      </c>
      <c r="W5" s="483"/>
      <c r="X5" s="483"/>
      <c r="Y5" s="483"/>
      <c r="Z5" s="483"/>
      <c r="AA5" s="497"/>
      <c r="AB5" s="483"/>
      <c r="AC5" s="483"/>
      <c r="AD5" s="483"/>
      <c r="AE5" s="483"/>
    </row>
    <row r="6" spans="1:34" ht="29.25" customHeight="1" x14ac:dyDescent="0.2">
      <c r="A6" s="481" t="s">
        <v>91</v>
      </c>
      <c r="B6" s="481"/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481"/>
      <c r="O6" s="481"/>
      <c r="P6" s="481"/>
      <c r="Q6" s="9"/>
      <c r="R6" s="9"/>
      <c r="S6" s="9"/>
      <c r="T6" s="157"/>
      <c r="U6" s="157"/>
      <c r="V6" s="498" t="s">
        <v>66</v>
      </c>
      <c r="W6" s="498"/>
      <c r="X6" s="498"/>
      <c r="Y6" s="498"/>
      <c r="Z6" s="498"/>
      <c r="AA6" s="498"/>
      <c r="AB6" s="498"/>
      <c r="AC6" s="498"/>
      <c r="AD6" s="498"/>
      <c r="AE6" s="498"/>
    </row>
    <row r="7" spans="1:34" ht="23.25" customHeight="1" x14ac:dyDescent="0.2">
      <c r="A7" s="481"/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10"/>
      <c r="R7" s="11"/>
      <c r="S7" s="11"/>
      <c r="T7" s="157"/>
      <c r="U7" s="157"/>
      <c r="V7" s="498"/>
      <c r="W7" s="498"/>
      <c r="X7" s="498"/>
      <c r="Y7" s="498"/>
      <c r="Z7" s="498"/>
      <c r="AA7" s="498"/>
      <c r="AB7" s="498"/>
      <c r="AC7" s="498"/>
      <c r="AD7" s="498"/>
      <c r="AE7" s="498"/>
    </row>
    <row r="8" spans="1:34" ht="57" customHeight="1" x14ac:dyDescent="0.25">
      <c r="A8" s="481"/>
      <c r="B8" s="481"/>
      <c r="C8" s="481"/>
      <c r="D8" s="481"/>
      <c r="E8" s="481"/>
      <c r="F8" s="481"/>
      <c r="G8" s="481"/>
      <c r="H8" s="481"/>
      <c r="I8" s="481"/>
      <c r="J8" s="481"/>
      <c r="K8" s="481"/>
      <c r="L8" s="481"/>
      <c r="M8" s="481"/>
      <c r="N8" s="481"/>
      <c r="O8" s="481"/>
      <c r="P8" s="481"/>
      <c r="Q8" s="12" t="s">
        <v>2</v>
      </c>
      <c r="R8" s="13"/>
      <c r="S8" s="13"/>
      <c r="T8" s="157"/>
      <c r="U8" s="157"/>
      <c r="V8" s="479" t="s">
        <v>84</v>
      </c>
      <c r="W8" s="480"/>
      <c r="X8" s="480"/>
      <c r="Y8" s="480"/>
      <c r="Z8" s="480"/>
      <c r="AA8" s="479"/>
      <c r="AB8" s="480"/>
      <c r="AC8" s="480"/>
      <c r="AD8" s="480"/>
      <c r="AE8" s="480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256"/>
      <c r="J9" s="256"/>
      <c r="K9" s="256"/>
      <c r="L9" s="256"/>
      <c r="M9" s="256"/>
      <c r="N9" s="16"/>
      <c r="O9" s="16"/>
      <c r="P9" s="16"/>
      <c r="Q9" s="16"/>
      <c r="R9" s="16"/>
      <c r="S9" s="14"/>
      <c r="T9" s="481"/>
      <c r="U9" s="481"/>
      <c r="V9" s="481"/>
      <c r="W9" s="481"/>
      <c r="X9" s="481"/>
      <c r="Y9" s="481"/>
      <c r="Z9" s="481"/>
      <c r="AA9" s="482"/>
      <c r="AB9" s="483"/>
      <c r="AC9" s="483"/>
      <c r="AD9" s="483"/>
      <c r="AE9" s="483"/>
    </row>
    <row r="10" spans="1:34" ht="13.5" thickBot="1" x14ac:dyDescent="0.25">
      <c r="A10" s="484" t="s">
        <v>90</v>
      </c>
      <c r="B10" s="485"/>
      <c r="C10" s="485"/>
      <c r="D10" s="485"/>
      <c r="E10" s="485"/>
      <c r="F10" s="485"/>
      <c r="G10" s="485"/>
      <c r="H10" s="485"/>
      <c r="I10" s="257"/>
      <c r="J10" s="257"/>
      <c r="K10" s="257"/>
      <c r="L10" s="257"/>
      <c r="M10" s="25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486" t="e">
        <f>AE46</f>
        <v>#REF!</v>
      </c>
      <c r="AD10" s="486"/>
      <c r="AE10" s="19" t="s">
        <v>3</v>
      </c>
    </row>
    <row r="11" spans="1:34" ht="81.599999999999994" customHeight="1" thickBot="1" x14ac:dyDescent="0.25">
      <c r="A11" s="467" t="s">
        <v>4</v>
      </c>
      <c r="B11" s="469" t="s">
        <v>5</v>
      </c>
      <c r="C11" s="471" t="s">
        <v>6</v>
      </c>
      <c r="D11" s="464" t="s">
        <v>67</v>
      </c>
      <c r="E11" s="465"/>
      <c r="F11" s="465"/>
      <c r="G11" s="465"/>
      <c r="H11" s="466"/>
      <c r="I11" s="476" t="s">
        <v>68</v>
      </c>
      <c r="J11" s="477"/>
      <c r="K11" s="477"/>
      <c r="L11" s="477"/>
      <c r="M11" s="478"/>
      <c r="N11" s="464" t="s">
        <v>50</v>
      </c>
      <c r="O11" s="465"/>
      <c r="P11" s="465"/>
      <c r="Q11" s="465"/>
      <c r="R11" s="466"/>
      <c r="S11" s="467" t="s">
        <v>4</v>
      </c>
      <c r="T11" s="469" t="s">
        <v>5</v>
      </c>
      <c r="U11" s="471" t="s">
        <v>6</v>
      </c>
      <c r="V11" s="473" t="s">
        <v>88</v>
      </c>
      <c r="W11" s="474"/>
      <c r="X11" s="474"/>
      <c r="Y11" s="474"/>
      <c r="Z11" s="475"/>
      <c r="AA11" s="456" t="s">
        <v>51</v>
      </c>
      <c r="AB11" s="457"/>
      <c r="AC11" s="457"/>
      <c r="AD11" s="457"/>
      <c r="AE11" s="458"/>
    </row>
    <row r="12" spans="1:34" ht="51.75" customHeight="1" thickBot="1" x14ac:dyDescent="0.25">
      <c r="A12" s="468"/>
      <c r="B12" s="470"/>
      <c r="C12" s="472"/>
      <c r="D12" s="238" t="s">
        <v>7</v>
      </c>
      <c r="E12" s="239" t="s">
        <v>8</v>
      </c>
      <c r="F12" s="239" t="s">
        <v>9</v>
      </c>
      <c r="G12" s="240" t="s">
        <v>10</v>
      </c>
      <c r="H12" s="241" t="s">
        <v>11</v>
      </c>
      <c r="I12" s="242" t="s">
        <v>7</v>
      </c>
      <c r="J12" s="243" t="s">
        <v>8</v>
      </c>
      <c r="K12" s="243" t="s">
        <v>9</v>
      </c>
      <c r="L12" s="244" t="s">
        <v>10</v>
      </c>
      <c r="M12" s="245" t="s">
        <v>11</v>
      </c>
      <c r="N12" s="238" t="s">
        <v>7</v>
      </c>
      <c r="O12" s="239" t="s">
        <v>8</v>
      </c>
      <c r="P12" s="239" t="s">
        <v>9</v>
      </c>
      <c r="Q12" s="246" t="s">
        <v>10</v>
      </c>
      <c r="R12" s="247" t="s">
        <v>11</v>
      </c>
      <c r="S12" s="468"/>
      <c r="T12" s="470"/>
      <c r="U12" s="472"/>
      <c r="V12" s="238" t="s">
        <v>7</v>
      </c>
      <c r="W12" s="239" t="s">
        <v>8</v>
      </c>
      <c r="X12" s="239" t="s">
        <v>9</v>
      </c>
      <c r="Y12" s="246" t="s">
        <v>10</v>
      </c>
      <c r="Z12" s="247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11">
        <v>1</v>
      </c>
      <c r="B13" s="212">
        <v>2</v>
      </c>
      <c r="C13" s="213">
        <v>3</v>
      </c>
      <c r="D13" s="214">
        <v>4</v>
      </c>
      <c r="E13" s="215">
        <v>5</v>
      </c>
      <c r="F13" s="215">
        <v>6</v>
      </c>
      <c r="G13" s="216">
        <v>7</v>
      </c>
      <c r="H13" s="217">
        <v>8</v>
      </c>
      <c r="I13" s="218">
        <v>9</v>
      </c>
      <c r="J13" s="219">
        <v>10</v>
      </c>
      <c r="K13" s="219">
        <v>11</v>
      </c>
      <c r="L13" s="220">
        <v>12</v>
      </c>
      <c r="M13" s="221">
        <v>13</v>
      </c>
      <c r="N13" s="214">
        <v>14</v>
      </c>
      <c r="O13" s="215">
        <v>15</v>
      </c>
      <c r="P13" s="215">
        <v>16</v>
      </c>
      <c r="Q13" s="216">
        <v>17</v>
      </c>
      <c r="R13" s="217">
        <v>18</v>
      </c>
      <c r="S13" s="211">
        <v>19</v>
      </c>
      <c r="T13" s="212">
        <v>20</v>
      </c>
      <c r="U13" s="213">
        <v>21</v>
      </c>
      <c r="V13" s="222">
        <v>22</v>
      </c>
      <c r="W13" s="223">
        <v>23</v>
      </c>
      <c r="X13" s="223">
        <v>24</v>
      </c>
      <c r="Y13" s="223">
        <v>25</v>
      </c>
      <c r="Z13" s="224">
        <v>26</v>
      </c>
      <c r="AA13" s="27">
        <v>27</v>
      </c>
      <c r="AB13" s="28">
        <v>28</v>
      </c>
      <c r="AC13" s="24">
        <v>29</v>
      </c>
      <c r="AD13" s="25">
        <v>30</v>
      </c>
      <c r="AE13" s="26">
        <v>31</v>
      </c>
    </row>
    <row r="14" spans="1:34" ht="14.25" customHeight="1" x14ac:dyDescent="0.2">
      <c r="A14" s="451" t="s">
        <v>12</v>
      </c>
      <c r="B14" s="452"/>
      <c r="C14" s="452"/>
      <c r="D14" s="251"/>
      <c r="E14" s="225"/>
      <c r="F14" s="225"/>
      <c r="G14" s="225"/>
      <c r="H14" s="226"/>
      <c r="I14" s="225"/>
      <c r="J14" s="225"/>
      <c r="K14" s="225"/>
      <c r="L14" s="225"/>
      <c r="M14" s="226"/>
      <c r="N14" s="232"/>
      <c r="O14" s="225"/>
      <c r="P14" s="225"/>
      <c r="Q14" s="225"/>
      <c r="R14" s="226"/>
      <c r="S14" s="451" t="s">
        <v>12</v>
      </c>
      <c r="T14" s="452"/>
      <c r="U14" s="452"/>
      <c r="V14" s="284"/>
      <c r="W14" s="285"/>
      <c r="X14" s="285"/>
      <c r="Y14" s="285"/>
      <c r="Z14" s="286"/>
      <c r="AA14" s="29"/>
      <c r="AB14" s="29"/>
      <c r="AC14" s="29"/>
      <c r="AD14" s="29"/>
      <c r="AE14" s="30"/>
    </row>
    <row r="15" spans="1:34" x14ac:dyDescent="0.2">
      <c r="A15" s="148">
        <v>1</v>
      </c>
      <c r="B15" s="55"/>
      <c r="C15" s="52"/>
      <c r="D15" s="198"/>
      <c r="E15" s="193"/>
      <c r="F15" s="193"/>
      <c r="G15" s="193"/>
      <c r="H15" s="195"/>
      <c r="I15" s="192"/>
      <c r="J15" s="193"/>
      <c r="K15" s="193"/>
      <c r="L15" s="194"/>
      <c r="M15" s="195"/>
      <c r="N15" s="33"/>
      <c r="O15" s="31"/>
      <c r="P15" s="31"/>
      <c r="Q15" s="34"/>
      <c r="R15" s="149"/>
      <c r="S15" s="148"/>
      <c r="T15" s="55"/>
      <c r="U15" s="52"/>
      <c r="V15" s="289"/>
      <c r="W15" s="33"/>
      <c r="X15" s="33"/>
      <c r="Y15" s="33"/>
      <c r="Z15" s="290"/>
      <c r="AA15" s="33"/>
      <c r="AB15" s="31"/>
      <c r="AC15" s="31"/>
      <c r="AD15" s="34"/>
      <c r="AE15" s="32"/>
      <c r="AG15" s="227"/>
      <c r="AH15" s="228"/>
    </row>
    <row r="16" spans="1:34" s="43" customFormat="1" ht="14.25" customHeight="1" thickBot="1" x14ac:dyDescent="0.25">
      <c r="A16" s="35"/>
      <c r="B16" s="36" t="s">
        <v>13</v>
      </c>
      <c r="C16" s="37" t="s">
        <v>14</v>
      </c>
      <c r="D16" s="202">
        <f>D15</f>
        <v>0</v>
      </c>
      <c r="E16" s="186">
        <f t="shared" ref="E16:G16" si="0">E15</f>
        <v>0</v>
      </c>
      <c r="F16" s="186">
        <f t="shared" si="0"/>
        <v>0</v>
      </c>
      <c r="G16" s="187">
        <f t="shared" si="0"/>
        <v>0</v>
      </c>
      <c r="H16" s="44">
        <f>D16+E16+F16+G16</f>
        <v>0</v>
      </c>
      <c r="I16" s="185">
        <f t="shared" ref="I16:L16" si="1">I15</f>
        <v>0</v>
      </c>
      <c r="J16" s="186">
        <f t="shared" si="1"/>
        <v>0</v>
      </c>
      <c r="K16" s="186">
        <f t="shared" si="1"/>
        <v>0</v>
      </c>
      <c r="L16" s="187">
        <f t="shared" si="1"/>
        <v>0</v>
      </c>
      <c r="M16" s="44">
        <f>I16+J16+K16+L16</f>
        <v>0</v>
      </c>
      <c r="N16" s="42" t="e">
        <f>N15+#REF!</f>
        <v>#REF!</v>
      </c>
      <c r="O16" s="39" t="e">
        <f>SUM(#REF!)</f>
        <v>#REF!</v>
      </c>
      <c r="P16" s="39" t="e">
        <f>SUM(#REF!)</f>
        <v>#REF!</v>
      </c>
      <c r="Q16" s="40" t="e">
        <f>SUM(#REF!)</f>
        <v>#REF!</v>
      </c>
      <c r="R16" s="41" t="e">
        <f>N16+O16+P16+Q16</f>
        <v>#REF!</v>
      </c>
      <c r="S16" s="35"/>
      <c r="T16" s="36" t="s">
        <v>13</v>
      </c>
      <c r="U16" s="37" t="s">
        <v>14</v>
      </c>
      <c r="V16" s="376">
        <f>SUM(V15:V15)</f>
        <v>0</v>
      </c>
      <c r="W16" s="377">
        <f>SUM(W15:W15)</f>
        <v>0</v>
      </c>
      <c r="X16" s="377">
        <f>SUM(X15:X15)</f>
        <v>0</v>
      </c>
      <c r="Y16" s="377">
        <f>SUM(Y15:Y15)</f>
        <v>0</v>
      </c>
      <c r="Z16" s="378">
        <f>SUM(V16:Y16)</f>
        <v>0</v>
      </c>
      <c r="AA16" s="42" t="e">
        <f>SUM(#REF!)</f>
        <v>#REF!</v>
      </c>
      <c r="AB16" s="39" t="e">
        <f>SUM(#REF!)</f>
        <v>#REF!</v>
      </c>
      <c r="AC16" s="39" t="e">
        <f>SUM(#REF!)</f>
        <v>#REF!</v>
      </c>
      <c r="AD16" s="40" t="e">
        <f>SUM(#REF!)</f>
        <v>#REF!</v>
      </c>
      <c r="AE16" s="41" t="e">
        <f>AA16+AB16+AC16+AD16</f>
        <v>#REF!</v>
      </c>
    </row>
    <row r="17" spans="1:53" ht="16.5" customHeight="1" x14ac:dyDescent="0.2">
      <c r="A17" s="451" t="s">
        <v>48</v>
      </c>
      <c r="B17" s="452"/>
      <c r="C17" s="452"/>
      <c r="D17" s="201"/>
      <c r="E17" s="190"/>
      <c r="F17" s="190"/>
      <c r="G17" s="190"/>
      <c r="H17" s="196"/>
      <c r="I17" s="190"/>
      <c r="J17" s="190"/>
      <c r="K17" s="190"/>
      <c r="L17" s="190"/>
      <c r="M17" s="196"/>
      <c r="N17" s="232"/>
      <c r="O17" s="225"/>
      <c r="P17" s="225"/>
      <c r="Q17" s="225"/>
      <c r="R17" s="226"/>
      <c r="S17" s="451" t="str">
        <f>A17</f>
        <v>Глава 2. Основные объекты строительства</v>
      </c>
      <c r="T17" s="452"/>
      <c r="U17" s="452"/>
      <c r="V17" s="379"/>
      <c r="W17" s="380"/>
      <c r="X17" s="380"/>
      <c r="Y17" s="380"/>
      <c r="Z17" s="381"/>
      <c r="AA17" s="29"/>
      <c r="AB17" s="29"/>
      <c r="AC17" s="29"/>
      <c r="AD17" s="29"/>
      <c r="AE17" s="30"/>
    </row>
    <row r="18" spans="1:53" s="43" customFormat="1" ht="42" customHeight="1" x14ac:dyDescent="0.2">
      <c r="A18" s="148">
        <v>1</v>
      </c>
      <c r="B18" s="55" t="s">
        <v>71</v>
      </c>
      <c r="C18" s="301" t="s">
        <v>87</v>
      </c>
      <c r="D18" s="198">
        <v>1294.5970837938639</v>
      </c>
      <c r="E18" s="193">
        <v>0</v>
      </c>
      <c r="F18" s="193">
        <v>0</v>
      </c>
      <c r="G18" s="194">
        <v>0</v>
      </c>
      <c r="H18" s="195">
        <f>D18+E18+F18+G18</f>
        <v>1294.5970837938639</v>
      </c>
      <c r="I18" s="192">
        <f>D18/4.87</f>
        <v>265.83102336629651</v>
      </c>
      <c r="J18" s="192">
        <v>0</v>
      </c>
      <c r="K18" s="192">
        <v>0</v>
      </c>
      <c r="L18" s="194">
        <v>0</v>
      </c>
      <c r="M18" s="195">
        <f>I18+J18+K18+L18</f>
        <v>265.83102336629651</v>
      </c>
      <c r="N18" s="33">
        <f>D18</f>
        <v>1294.5970837938639</v>
      </c>
      <c r="O18" s="31">
        <f>E18</f>
        <v>0</v>
      </c>
      <c r="P18" s="31">
        <f>K18*4.28</f>
        <v>0</v>
      </c>
      <c r="Q18" s="31"/>
      <c r="R18" s="149">
        <f>N18+O18+P18+Q18</f>
        <v>1294.5970837938639</v>
      </c>
      <c r="S18" s="148">
        <f>A18</f>
        <v>1</v>
      </c>
      <c r="T18" s="55" t="str">
        <f>B18</f>
        <v>02-01</v>
      </c>
      <c r="U18" s="52" t="str">
        <f>C18</f>
        <v xml:space="preserve">Реконструкция ВЛ 110 кВ №163/3 ПС «Вой-Вож» - ПС «Помоздино» в части расширения просеки в Усть-Куломском районе Республики Коми  (13,1773 га) </v>
      </c>
      <c r="V18" s="359">
        <f>I18*5.08</f>
        <v>1350.4215987007863</v>
      </c>
      <c r="W18" s="193">
        <f>J18*4.21</f>
        <v>0</v>
      </c>
      <c r="X18" s="192">
        <f>K18*3.82</f>
        <v>0</v>
      </c>
      <c r="Y18" s="192">
        <v>0</v>
      </c>
      <c r="Z18" s="374">
        <f>SUM(V18:Y18)</f>
        <v>1350.4215987007863</v>
      </c>
      <c r="AA18" s="33">
        <f>I18*7.58</f>
        <v>2014.9991571165276</v>
      </c>
      <c r="AB18" s="33">
        <f>J18*7.58</f>
        <v>0</v>
      </c>
      <c r="AC18" s="33">
        <f>K18*3.82</f>
        <v>0</v>
      </c>
      <c r="AD18" s="34"/>
      <c r="AE18" s="149">
        <f>AA18+AB18+AC18+AD18</f>
        <v>2014.9991571165276</v>
      </c>
      <c r="AG18" s="283"/>
      <c r="AH18" s="283"/>
    </row>
    <row r="19" spans="1:53" s="43" customFormat="1" ht="14.25" customHeight="1" thickBot="1" x14ac:dyDescent="0.25">
      <c r="A19" s="176"/>
      <c r="B19" s="177" t="s">
        <v>13</v>
      </c>
      <c r="C19" s="178" t="s">
        <v>53</v>
      </c>
      <c r="D19" s="199">
        <f>D18</f>
        <v>1294.5970837938639</v>
      </c>
      <c r="E19" s="199">
        <f t="shared" ref="E19:G19" si="2">E18</f>
        <v>0</v>
      </c>
      <c r="F19" s="199">
        <f t="shared" si="2"/>
        <v>0</v>
      </c>
      <c r="G19" s="199">
        <f t="shared" si="2"/>
        <v>0</v>
      </c>
      <c r="H19" s="44">
        <f>D19+E19+F19+G19</f>
        <v>1294.5970837938639</v>
      </c>
      <c r="I19" s="188">
        <f>I18</f>
        <v>265.83102336629651</v>
      </c>
      <c r="J19" s="188">
        <f t="shared" ref="J19:L19" si="3">J18</f>
        <v>0</v>
      </c>
      <c r="K19" s="188">
        <f t="shared" si="3"/>
        <v>0</v>
      </c>
      <c r="L19" s="188">
        <f t="shared" si="3"/>
        <v>0</v>
      </c>
      <c r="M19" s="44">
        <f>I19+J19+K19+L19</f>
        <v>265.83102336629651</v>
      </c>
      <c r="N19" s="42">
        <f>SUM(N18:N18)</f>
        <v>1294.5970837938639</v>
      </c>
      <c r="O19" s="42">
        <f>SUM(O18:O18)</f>
        <v>0</v>
      </c>
      <c r="P19" s="42">
        <f>SUM(P18:P18)</f>
        <v>0</v>
      </c>
      <c r="Q19" s="42">
        <f>SUM(Q18:Q18)</f>
        <v>0</v>
      </c>
      <c r="R19" s="41">
        <f>N19+O19+P19+Q19</f>
        <v>1294.5970837938639</v>
      </c>
      <c r="S19" s="35"/>
      <c r="T19" s="36" t="s">
        <v>13</v>
      </c>
      <c r="U19" s="37" t="str">
        <f>C19</f>
        <v>Итого по Главе 2. "Основные объекты строительства"</v>
      </c>
      <c r="V19" s="376">
        <f>V18</f>
        <v>1350.4215987007863</v>
      </c>
      <c r="W19" s="376">
        <f t="shared" ref="W19:Y19" si="4">W18</f>
        <v>0</v>
      </c>
      <c r="X19" s="376">
        <f t="shared" si="4"/>
        <v>0</v>
      </c>
      <c r="Y19" s="376">
        <f t="shared" si="4"/>
        <v>0</v>
      </c>
      <c r="Z19" s="378">
        <f>SUM(V19:Y19)</f>
        <v>1350.4215987007863</v>
      </c>
      <c r="AA19" s="42">
        <f>SUM(AA18:AA18)</f>
        <v>2014.9991571165276</v>
      </c>
      <c r="AB19" s="42">
        <f>SUM(AB18:AB18)</f>
        <v>0</v>
      </c>
      <c r="AC19" s="42">
        <f>SUM(AC18:AC18)</f>
        <v>0</v>
      </c>
      <c r="AD19" s="42">
        <f>SUM(AD18:AD18)</f>
        <v>0</v>
      </c>
      <c r="AE19" s="41">
        <f>AA19+AB19+AC19+AD19</f>
        <v>2014.9991571165276</v>
      </c>
    </row>
    <row r="20" spans="1:53" s="43" customFormat="1" ht="14.25" customHeight="1" thickBot="1" x14ac:dyDescent="0.25">
      <c r="A20" s="179"/>
      <c r="B20" s="180"/>
      <c r="C20" s="181" t="s">
        <v>54</v>
      </c>
      <c r="D20" s="200">
        <f>D16+D19</f>
        <v>1294.5970837938639</v>
      </c>
      <c r="E20" s="189">
        <f>E16+E19</f>
        <v>0</v>
      </c>
      <c r="F20" s="189">
        <f>F16+F19</f>
        <v>0</v>
      </c>
      <c r="G20" s="189">
        <f>G16+G19</f>
        <v>0</v>
      </c>
      <c r="H20" s="182">
        <f>D20+E20+F20+G20</f>
        <v>1294.5970837938639</v>
      </c>
      <c r="I20" s="248">
        <f>I16+I19</f>
        <v>265.83102336629651</v>
      </c>
      <c r="J20" s="189">
        <f>J16+J19</f>
        <v>0</v>
      </c>
      <c r="K20" s="189">
        <f>K16+K19</f>
        <v>0</v>
      </c>
      <c r="L20" s="189">
        <f>L16+L19</f>
        <v>0</v>
      </c>
      <c r="M20" s="182">
        <f>I20+J20+K20+L20</f>
        <v>265.83102336629651</v>
      </c>
      <c r="N20" s="175"/>
      <c r="O20" s="175"/>
      <c r="P20" s="175"/>
      <c r="Q20" s="175"/>
      <c r="R20" s="70"/>
      <c r="S20" s="172"/>
      <c r="T20" s="173"/>
      <c r="U20" s="174"/>
      <c r="V20" s="382">
        <f>V16+V19</f>
        <v>1350.4215987007863</v>
      </c>
      <c r="W20" s="383">
        <f>W16+W19</f>
        <v>0</v>
      </c>
      <c r="X20" s="383">
        <f>X16+X19</f>
        <v>0</v>
      </c>
      <c r="Y20" s="383">
        <f>Y16+Y19</f>
        <v>0</v>
      </c>
      <c r="Z20" s="205">
        <f>V20+W20+X20+Y20</f>
        <v>1350.4215987007863</v>
      </c>
      <c r="AA20" s="175"/>
      <c r="AB20" s="175"/>
      <c r="AC20" s="175"/>
      <c r="AD20" s="175"/>
      <c r="AE20" s="70"/>
    </row>
    <row r="21" spans="1:53" s="43" customFormat="1" ht="15.75" customHeight="1" x14ac:dyDescent="0.2">
      <c r="A21" s="451" t="s">
        <v>15</v>
      </c>
      <c r="B21" s="452"/>
      <c r="C21" s="452"/>
      <c r="D21" s="201"/>
      <c r="E21" s="190"/>
      <c r="F21" s="190"/>
      <c r="G21" s="190"/>
      <c r="H21" s="191"/>
      <c r="I21" s="190"/>
      <c r="J21" s="190"/>
      <c r="K21" s="190"/>
      <c r="L21" s="190"/>
      <c r="M21" s="191"/>
      <c r="N21" s="150"/>
      <c r="O21" s="150"/>
      <c r="P21" s="150"/>
      <c r="Q21" s="150"/>
      <c r="R21" s="151"/>
      <c r="S21" s="451" t="s">
        <v>15</v>
      </c>
      <c r="T21" s="452"/>
      <c r="U21" s="452"/>
      <c r="V21" s="379"/>
      <c r="W21" s="380"/>
      <c r="X21" s="380"/>
      <c r="Y21" s="380"/>
      <c r="Z21" s="381"/>
      <c r="AA21" s="150"/>
      <c r="AB21" s="150"/>
      <c r="AC21" s="150"/>
      <c r="AD21" s="150"/>
      <c r="AE21" s="151"/>
    </row>
    <row r="22" spans="1:53" s="43" customFormat="1" ht="15" customHeight="1" x14ac:dyDescent="0.2">
      <c r="A22" s="148">
        <v>4</v>
      </c>
      <c r="B22" s="55"/>
      <c r="C22" s="52"/>
      <c r="D22" s="198"/>
      <c r="E22" s="193"/>
      <c r="F22" s="193"/>
      <c r="G22" s="194"/>
      <c r="H22" s="195"/>
      <c r="I22" s="192"/>
      <c r="J22" s="193"/>
      <c r="K22" s="193"/>
      <c r="L22" s="194"/>
      <c r="M22" s="195"/>
      <c r="N22" s="33"/>
      <c r="O22" s="31"/>
      <c r="P22" s="31"/>
      <c r="Q22" s="34"/>
      <c r="R22" s="149"/>
      <c r="S22" s="148"/>
      <c r="T22" s="55"/>
      <c r="U22" s="52"/>
      <c r="V22" s="198"/>
      <c r="W22" s="192"/>
      <c r="X22" s="192"/>
      <c r="Y22" s="192"/>
      <c r="Z22" s="374"/>
      <c r="AA22" s="33"/>
      <c r="AB22" s="31"/>
      <c r="AC22" s="31"/>
      <c r="AD22" s="34"/>
      <c r="AE22" s="149"/>
    </row>
    <row r="23" spans="1:53" s="43" customFormat="1" ht="14.25" customHeight="1" thickBot="1" x14ac:dyDescent="0.25">
      <c r="A23" s="35"/>
      <c r="B23" s="36" t="s">
        <v>13</v>
      </c>
      <c r="C23" s="37" t="s">
        <v>16</v>
      </c>
      <c r="D23" s="202">
        <f>D22</f>
        <v>0</v>
      </c>
      <c r="E23" s="185">
        <f t="shared" ref="E23:G23" si="5">E22</f>
        <v>0</v>
      </c>
      <c r="F23" s="185">
        <f t="shared" si="5"/>
        <v>0</v>
      </c>
      <c r="G23" s="185">
        <f t="shared" si="5"/>
        <v>0</v>
      </c>
      <c r="H23" s="44">
        <f>D23+E23+F23+G23</f>
        <v>0</v>
      </c>
      <c r="I23" s="185">
        <f>I22</f>
        <v>0</v>
      </c>
      <c r="J23" s="185">
        <f t="shared" ref="J23:L23" si="6">J22</f>
        <v>0</v>
      </c>
      <c r="K23" s="185">
        <f t="shared" si="6"/>
        <v>0</v>
      </c>
      <c r="L23" s="185">
        <f t="shared" si="6"/>
        <v>0</v>
      </c>
      <c r="M23" s="44">
        <f>I23+J23+K23+L23</f>
        <v>0</v>
      </c>
      <c r="N23" s="42">
        <f>N22</f>
        <v>0</v>
      </c>
      <c r="O23" s="42">
        <f t="shared" ref="O23:Q23" si="7">O22</f>
        <v>0</v>
      </c>
      <c r="P23" s="42">
        <f t="shared" si="7"/>
        <v>0</v>
      </c>
      <c r="Q23" s="42">
        <f t="shared" si="7"/>
        <v>0</v>
      </c>
      <c r="R23" s="41">
        <f>N23+O23+P23+Q23</f>
        <v>0</v>
      </c>
      <c r="S23" s="35"/>
      <c r="T23" s="36" t="s">
        <v>13</v>
      </c>
      <c r="U23" s="37" t="s">
        <v>16</v>
      </c>
      <c r="V23" s="376">
        <f>SUM(V22)</f>
        <v>0</v>
      </c>
      <c r="W23" s="377">
        <f t="shared" ref="W23:Y23" si="8">SUM(W22)</f>
        <v>0</v>
      </c>
      <c r="X23" s="377">
        <f t="shared" si="8"/>
        <v>0</v>
      </c>
      <c r="Y23" s="377">
        <f t="shared" si="8"/>
        <v>0</v>
      </c>
      <c r="Z23" s="378">
        <f>SUM(V23:Y23)</f>
        <v>0</v>
      </c>
      <c r="AA23" s="42">
        <f>AA22</f>
        <v>0</v>
      </c>
      <c r="AB23" s="42">
        <f t="shared" ref="AB23:AD23" si="9">AB22</f>
        <v>0</v>
      </c>
      <c r="AC23" s="42">
        <f t="shared" si="9"/>
        <v>0</v>
      </c>
      <c r="AD23" s="42">
        <f t="shared" si="9"/>
        <v>0</v>
      </c>
      <c r="AE23" s="41">
        <f>AA23+AB23+AC23+AD23</f>
        <v>0</v>
      </c>
    </row>
    <row r="24" spans="1:53" ht="14.25" customHeight="1" x14ac:dyDescent="0.2">
      <c r="A24" s="451" t="s">
        <v>17</v>
      </c>
      <c r="B24" s="452"/>
      <c r="C24" s="452"/>
      <c r="D24" s="201"/>
      <c r="E24" s="190"/>
      <c r="F24" s="190"/>
      <c r="G24" s="190"/>
      <c r="H24" s="191"/>
      <c r="I24" s="190"/>
      <c r="J24" s="190"/>
      <c r="K24" s="190"/>
      <c r="L24" s="190"/>
      <c r="M24" s="191"/>
      <c r="N24" s="150"/>
      <c r="O24" s="150"/>
      <c r="P24" s="150"/>
      <c r="Q24" s="150"/>
      <c r="R24" s="151"/>
      <c r="S24" s="451" t="s">
        <v>17</v>
      </c>
      <c r="T24" s="452"/>
      <c r="U24" s="452"/>
      <c r="V24" s="379"/>
      <c r="W24" s="380"/>
      <c r="X24" s="380"/>
      <c r="Y24" s="380"/>
      <c r="Z24" s="381"/>
      <c r="AA24" s="45"/>
      <c r="AB24" s="45"/>
      <c r="AC24" s="45"/>
      <c r="AD24" s="45"/>
      <c r="AE24" s="46"/>
    </row>
    <row r="25" spans="1:53" s="43" customFormat="1" ht="22.5" x14ac:dyDescent="0.2">
      <c r="A25" s="148">
        <v>2</v>
      </c>
      <c r="B25" s="55" t="s">
        <v>62</v>
      </c>
      <c r="C25" s="52" t="s">
        <v>63</v>
      </c>
      <c r="D25" s="198">
        <f>D20*3.3%</f>
        <v>42.72170376519751</v>
      </c>
      <c r="E25" s="193">
        <f t="shared" ref="E25" si="10">E20*2.5%*0.8</f>
        <v>0</v>
      </c>
      <c r="F25" s="193"/>
      <c r="G25" s="194"/>
      <c r="H25" s="195">
        <f>D25+E25+F25+G25</f>
        <v>42.72170376519751</v>
      </c>
      <c r="I25" s="192">
        <f>I20*3.3%</f>
        <v>8.7724237710877855</v>
      </c>
      <c r="J25" s="193">
        <f t="shared" ref="J25:L25" si="11">J20*3.3%</f>
        <v>0</v>
      </c>
      <c r="K25" s="193">
        <f t="shared" si="11"/>
        <v>0</v>
      </c>
      <c r="L25" s="194">
        <f t="shared" si="11"/>
        <v>0</v>
      </c>
      <c r="M25" s="195">
        <f>I25+J25+K25+L25</f>
        <v>8.7724237710877855</v>
      </c>
      <c r="N25" s="33"/>
      <c r="O25" s="31"/>
      <c r="P25" s="31"/>
      <c r="Q25" s="34"/>
      <c r="R25" s="149">
        <f>N25+O25+P25+Q25</f>
        <v>0</v>
      </c>
      <c r="S25" s="299"/>
      <c r="T25" s="300" t="str">
        <f>B25</f>
        <v>ГСН-81-05-01-2001</v>
      </c>
      <c r="U25" s="301" t="str">
        <f>C25</f>
        <v>Временные здания и сооружения - 3,3 %</v>
      </c>
      <c r="V25" s="198">
        <f>V20*3.3%</f>
        <v>44.563912757125948</v>
      </c>
      <c r="W25" s="192">
        <f t="shared" ref="W25" si="12">W20*2.5%*0.8</f>
        <v>0</v>
      </c>
      <c r="X25" s="192"/>
      <c r="Y25" s="192"/>
      <c r="Z25" s="374">
        <f t="shared" ref="Z25:Z48" si="13">SUM(V25:Y25)</f>
        <v>44.563912757125948</v>
      </c>
      <c r="AA25" s="33"/>
      <c r="AB25" s="31"/>
      <c r="AC25" s="31"/>
      <c r="AD25" s="34"/>
      <c r="AE25" s="149">
        <f>AA25+AB25+AC25+AD25</f>
        <v>0</v>
      </c>
    </row>
    <row r="26" spans="1:53" s="43" customFormat="1" ht="14.25" customHeight="1" thickBot="1" x14ac:dyDescent="0.25">
      <c r="A26" s="35"/>
      <c r="B26" s="36" t="s">
        <v>13</v>
      </c>
      <c r="C26" s="37" t="s">
        <v>18</v>
      </c>
      <c r="D26" s="202">
        <f>D25</f>
        <v>42.72170376519751</v>
      </c>
      <c r="E26" s="185">
        <f t="shared" ref="E26:G26" si="14">E25</f>
        <v>0</v>
      </c>
      <c r="F26" s="185">
        <f t="shared" si="14"/>
        <v>0</v>
      </c>
      <c r="G26" s="185">
        <f t="shared" si="14"/>
        <v>0</v>
      </c>
      <c r="H26" s="195">
        <f>D26+E26+F26+G26</f>
        <v>42.72170376519751</v>
      </c>
      <c r="I26" s="185">
        <f t="shared" ref="I26:L26" si="15">I25</f>
        <v>8.7724237710877855</v>
      </c>
      <c r="J26" s="185">
        <f t="shared" si="15"/>
        <v>0</v>
      </c>
      <c r="K26" s="185">
        <f t="shared" si="15"/>
        <v>0</v>
      </c>
      <c r="L26" s="185">
        <f t="shared" si="15"/>
        <v>0</v>
      </c>
      <c r="M26" s="195">
        <f>I26+J26+K26+L26</f>
        <v>8.7724237710877855</v>
      </c>
      <c r="N26" s="42">
        <f>N25</f>
        <v>0</v>
      </c>
      <c r="O26" s="42">
        <f t="shared" ref="O26:Q26" si="16">O25</f>
        <v>0</v>
      </c>
      <c r="P26" s="42">
        <f t="shared" si="16"/>
        <v>0</v>
      </c>
      <c r="Q26" s="42">
        <f t="shared" si="16"/>
        <v>0</v>
      </c>
      <c r="R26" s="41">
        <f>N26+O26+P26+Q26</f>
        <v>0</v>
      </c>
      <c r="S26" s="302"/>
      <c r="T26" s="303" t="s">
        <v>13</v>
      </c>
      <c r="U26" s="304" t="s">
        <v>18</v>
      </c>
      <c r="V26" s="376">
        <f>SUM(V25)</f>
        <v>44.563912757125948</v>
      </c>
      <c r="W26" s="377">
        <f t="shared" ref="W26:Y26" si="17">SUM(W25)</f>
        <v>0</v>
      </c>
      <c r="X26" s="377">
        <f t="shared" si="17"/>
        <v>0</v>
      </c>
      <c r="Y26" s="377">
        <f t="shared" si="17"/>
        <v>0</v>
      </c>
      <c r="Z26" s="378">
        <f t="shared" si="13"/>
        <v>44.563912757125948</v>
      </c>
      <c r="AA26" s="42">
        <f>AA25</f>
        <v>0</v>
      </c>
      <c r="AB26" s="42">
        <f t="shared" ref="AB26:AD26" si="18">AB25</f>
        <v>0</v>
      </c>
      <c r="AC26" s="42">
        <f t="shared" si="18"/>
        <v>0</v>
      </c>
      <c r="AD26" s="42">
        <f t="shared" si="18"/>
        <v>0</v>
      </c>
      <c r="AE26" s="41">
        <f>AA26+AB26+AC26+AD26</f>
        <v>0</v>
      </c>
    </row>
    <row r="27" spans="1:53" s="43" customFormat="1" ht="14.25" customHeight="1" thickBot="1" x14ac:dyDescent="0.25">
      <c r="A27" s="183"/>
      <c r="B27" s="63"/>
      <c r="C27" s="184" t="s">
        <v>55</v>
      </c>
      <c r="D27" s="203">
        <f>D20+D26</f>
        <v>1337.3187875590615</v>
      </c>
      <c r="E27" s="204">
        <f t="shared" ref="E27:G27" si="19">E20+E26</f>
        <v>0</v>
      </c>
      <c r="F27" s="204">
        <f t="shared" si="19"/>
        <v>0</v>
      </c>
      <c r="G27" s="204">
        <f t="shared" si="19"/>
        <v>0</v>
      </c>
      <c r="H27" s="205">
        <f>D27+E27+F27+G27</f>
        <v>1337.3187875590615</v>
      </c>
      <c r="I27" s="233">
        <f>I20+I26</f>
        <v>274.60344713738431</v>
      </c>
      <c r="J27" s="204">
        <f t="shared" ref="J27:L27" si="20">J20+J26</f>
        <v>0</v>
      </c>
      <c r="K27" s="204">
        <f t="shared" si="20"/>
        <v>0</v>
      </c>
      <c r="L27" s="204">
        <f t="shared" si="20"/>
        <v>0</v>
      </c>
      <c r="M27" s="205">
        <f>I27+J27+K27+L27</f>
        <v>274.60344713738431</v>
      </c>
      <c r="N27" s="175"/>
      <c r="O27" s="175"/>
      <c r="P27" s="175"/>
      <c r="Q27" s="175"/>
      <c r="R27" s="70"/>
      <c r="S27" s="305"/>
      <c r="T27" s="306"/>
      <c r="U27" s="307"/>
      <c r="V27" s="384">
        <f>V20+V26</f>
        <v>1394.9855114579123</v>
      </c>
      <c r="W27" s="385">
        <f t="shared" ref="W27:Y27" si="21">W20+W26</f>
        <v>0</v>
      </c>
      <c r="X27" s="385">
        <f t="shared" si="21"/>
        <v>0</v>
      </c>
      <c r="Y27" s="385">
        <f t="shared" si="21"/>
        <v>0</v>
      </c>
      <c r="Z27" s="386">
        <f>V27+W27+X27+Y27</f>
        <v>1394.9855114579123</v>
      </c>
      <c r="AA27" s="175"/>
      <c r="AB27" s="175"/>
      <c r="AC27" s="175"/>
      <c r="AD27" s="175"/>
      <c r="AE27" s="70"/>
    </row>
    <row r="28" spans="1:53" s="43" customFormat="1" ht="15.75" customHeight="1" thickBot="1" x14ac:dyDescent="0.25">
      <c r="A28" s="461" t="s">
        <v>19</v>
      </c>
      <c r="B28" s="462"/>
      <c r="C28" s="463"/>
      <c r="D28" s="308"/>
      <c r="E28" s="309"/>
      <c r="F28" s="309"/>
      <c r="G28" s="309"/>
      <c r="H28" s="310"/>
      <c r="I28" s="308"/>
      <c r="J28" s="311"/>
      <c r="K28" s="311"/>
      <c r="L28" s="311"/>
      <c r="M28" s="312"/>
      <c r="N28" s="313"/>
      <c r="O28" s="314"/>
      <c r="P28" s="314"/>
      <c r="Q28" s="314"/>
      <c r="R28" s="315"/>
      <c r="S28" s="453" t="s">
        <v>19</v>
      </c>
      <c r="T28" s="454"/>
      <c r="U28" s="455"/>
      <c r="V28" s="387"/>
      <c r="W28" s="388"/>
      <c r="X28" s="388"/>
      <c r="Y28" s="388"/>
      <c r="Z28" s="389"/>
      <c r="AA28" s="47"/>
      <c r="AB28" s="48"/>
      <c r="AC28" s="48"/>
      <c r="AD28" s="48"/>
      <c r="AE28" s="49"/>
      <c r="AH28" s="441" t="str">
        <f>A6</f>
        <v xml:space="preserve">Сводка затрат "Реконструкция ВЛ 110 кВ №163/3 ПС «Вой-Вож» - ПС «Помоздино» в части расширения просеки в Усть-Куломском районе Республики Коми (13,1773 га)" </v>
      </c>
      <c r="AI28" s="441"/>
      <c r="AJ28" s="441"/>
      <c r="AK28" s="441"/>
      <c r="AL28" s="441"/>
      <c r="AM28" s="441"/>
      <c r="AN28" s="441"/>
      <c r="AO28" s="441"/>
      <c r="AP28" s="441"/>
      <c r="AQ28" s="441"/>
      <c r="AR28" s="441"/>
      <c r="AS28" s="441"/>
      <c r="AT28" s="441"/>
      <c r="AU28" s="441"/>
      <c r="AV28" s="441"/>
      <c r="AW28" s="441"/>
      <c r="AX28" s="441"/>
      <c r="AY28" s="441"/>
      <c r="AZ28" s="441"/>
      <c r="BA28" s="441"/>
    </row>
    <row r="29" spans="1:53" s="43" customFormat="1" ht="15" x14ac:dyDescent="0.2">
      <c r="A29" s="50">
        <v>3</v>
      </c>
      <c r="B29" s="51" t="s">
        <v>72</v>
      </c>
      <c r="C29" s="52" t="s">
        <v>65</v>
      </c>
      <c r="D29" s="206"/>
      <c r="E29" s="235"/>
      <c r="F29" s="235"/>
      <c r="G29" s="185">
        <f>563.445/34.5073*13.1773</f>
        <v>215.16269886371873</v>
      </c>
      <c r="H29" s="236">
        <f t="shared" ref="H29:H31" si="22">SUM(D29:G29)</f>
        <v>215.16269886371873</v>
      </c>
      <c r="I29" s="258"/>
      <c r="J29" s="186"/>
      <c r="K29" s="186"/>
      <c r="L29" s="193">
        <f>G29/8.42</f>
        <v>25.553764710655432</v>
      </c>
      <c r="M29" s="186">
        <f>SUM(I29:L29)</f>
        <v>25.553764710655432</v>
      </c>
      <c r="N29" s="54"/>
      <c r="O29" s="54"/>
      <c r="P29" s="54"/>
      <c r="Q29" s="42"/>
      <c r="R29" s="237"/>
      <c r="S29" s="316"/>
      <c r="T29" s="317"/>
      <c r="U29" s="301"/>
      <c r="V29" s="390"/>
      <c r="W29" s="391"/>
      <c r="X29" s="391"/>
      <c r="Y29" s="391">
        <f>L29*8.74</f>
        <v>223.33990357112847</v>
      </c>
      <c r="Z29" s="374">
        <f t="shared" si="13"/>
        <v>223.33990357112847</v>
      </c>
      <c r="AA29" s="164"/>
      <c r="AB29" s="164"/>
      <c r="AC29" s="54"/>
      <c r="AD29" s="79"/>
      <c r="AE29" s="237"/>
      <c r="AH29" s="231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  <c r="AV29" s="231"/>
      <c r="AW29" s="231"/>
      <c r="AX29" s="231"/>
      <c r="AY29" s="231"/>
      <c r="AZ29" s="231"/>
      <c r="BA29" s="231"/>
    </row>
    <row r="30" spans="1:53" s="43" customFormat="1" ht="15" x14ac:dyDescent="0.2">
      <c r="A30" s="50">
        <v>4</v>
      </c>
      <c r="B30" s="51" t="s">
        <v>74</v>
      </c>
      <c r="C30" s="52" t="s">
        <v>73</v>
      </c>
      <c r="D30" s="206"/>
      <c r="E30" s="235"/>
      <c r="F30" s="235"/>
      <c r="G30" s="185">
        <f>60.628/34.5073*13.1773</f>
        <v>23.15200970229488</v>
      </c>
      <c r="H30" s="236">
        <f t="shared" si="22"/>
        <v>23.15200970229488</v>
      </c>
      <c r="I30" s="258"/>
      <c r="J30" s="186"/>
      <c r="K30" s="186"/>
      <c r="L30" s="193">
        <f>G30/8.42</f>
        <v>2.7496448577547361</v>
      </c>
      <c r="M30" s="186">
        <f>SUM(I30:L30)</f>
        <v>2.7496448577547361</v>
      </c>
      <c r="N30" s="53"/>
      <c r="O30" s="54"/>
      <c r="P30" s="54"/>
      <c r="Q30" s="42"/>
      <c r="R30" s="237"/>
      <c r="S30" s="316"/>
      <c r="T30" s="317"/>
      <c r="U30" s="301"/>
      <c r="V30" s="390"/>
      <c r="W30" s="391"/>
      <c r="X30" s="391"/>
      <c r="Y30" s="391">
        <f>L30*8.74</f>
        <v>24.031896056776393</v>
      </c>
      <c r="Z30" s="374">
        <f t="shared" si="13"/>
        <v>24.031896056776393</v>
      </c>
      <c r="AA30" s="164"/>
      <c r="AB30" s="164"/>
      <c r="AC30" s="54"/>
      <c r="AD30" s="79"/>
      <c r="AE30" s="237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  <c r="AV30" s="252"/>
      <c r="AW30" s="252"/>
      <c r="AX30" s="252"/>
      <c r="AY30" s="252"/>
      <c r="AZ30" s="252"/>
      <c r="BA30" s="252"/>
    </row>
    <row r="31" spans="1:53" s="43" customFormat="1" ht="14.25" customHeight="1" x14ac:dyDescent="0.25">
      <c r="A31" s="59"/>
      <c r="B31" s="36" t="s">
        <v>13</v>
      </c>
      <c r="C31" s="37" t="s">
        <v>20</v>
      </c>
      <c r="D31" s="202">
        <f>SUM(D29:D29)</f>
        <v>0</v>
      </c>
      <c r="E31" s="185">
        <f>SUM(E29:E29)</f>
        <v>0</v>
      </c>
      <c r="F31" s="185">
        <f>SUM(F29:F29)</f>
        <v>0</v>
      </c>
      <c r="G31" s="185">
        <f>SUM(G29:G30)</f>
        <v>238.31470856601362</v>
      </c>
      <c r="H31" s="60">
        <f t="shared" si="22"/>
        <v>238.31470856601362</v>
      </c>
      <c r="I31" s="202">
        <f t="shared" ref="I31:K31" si="23">SUM(I29:I30)</f>
        <v>0</v>
      </c>
      <c r="J31" s="185">
        <f t="shared" si="23"/>
        <v>0</v>
      </c>
      <c r="K31" s="185">
        <f t="shared" si="23"/>
        <v>0</v>
      </c>
      <c r="L31" s="185">
        <f>SUM(L29:L30)</f>
        <v>28.303409568410167</v>
      </c>
      <c r="M31" s="60">
        <f>I31+J31+K31+L31</f>
        <v>28.303409568410167</v>
      </c>
      <c r="N31" s="38" t="e">
        <f>SUM(#REF!)</f>
        <v>#REF!</v>
      </c>
      <c r="O31" s="42" t="e">
        <f>SUM(#REF!)</f>
        <v>#REF!</v>
      </c>
      <c r="P31" s="42" t="e">
        <f>SUM(#REF!)</f>
        <v>#REF!</v>
      </c>
      <c r="Q31" s="42" t="e">
        <f>SUM(#REF!)</f>
        <v>#REF!</v>
      </c>
      <c r="R31" s="58" t="e">
        <f>SUM(#REF!)</f>
        <v>#REF!</v>
      </c>
      <c r="S31" s="318"/>
      <c r="T31" s="303" t="s">
        <v>13</v>
      </c>
      <c r="U31" s="304" t="s">
        <v>20</v>
      </c>
      <c r="V31" s="198">
        <f>SUM(V29:V30)</f>
        <v>0</v>
      </c>
      <c r="W31" s="192">
        <f t="shared" ref="W31:Y31" si="24">SUM(W29:W30)</f>
        <v>0</v>
      </c>
      <c r="X31" s="192">
        <f t="shared" si="24"/>
        <v>0</v>
      </c>
      <c r="Y31" s="192">
        <f t="shared" si="24"/>
        <v>247.37179962790486</v>
      </c>
      <c r="Z31" s="374">
        <f>SUM(V31:Y31)</f>
        <v>247.37179962790486</v>
      </c>
      <c r="AA31" s="42" t="e">
        <f>SUM(#REF!)</f>
        <v>#REF!</v>
      </c>
      <c r="AB31" s="42" t="e">
        <f>SUM(#REF!)</f>
        <v>#REF!</v>
      </c>
      <c r="AC31" s="42" t="e">
        <f>SUM(#REF!)</f>
        <v>#REF!</v>
      </c>
      <c r="AD31" s="42" t="e">
        <f>SUM(#REF!)</f>
        <v>#REF!</v>
      </c>
      <c r="AE31" s="58" t="e">
        <f>SUM(#REF!)</f>
        <v>#REF!</v>
      </c>
      <c r="AF31" s="283"/>
      <c r="AH31" s="75"/>
      <c r="AI31" s="75"/>
      <c r="AJ31" s="75"/>
      <c r="AK31" s="75"/>
      <c r="AL31" s="75"/>
      <c r="AM31" s="75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</row>
    <row r="32" spans="1:53" s="43" customFormat="1" ht="14.25" customHeight="1" thickBot="1" x14ac:dyDescent="0.3">
      <c r="A32" s="62"/>
      <c r="B32" s="63" t="s">
        <v>13</v>
      </c>
      <c r="C32" s="64" t="s">
        <v>21</v>
      </c>
      <c r="D32" s="207">
        <f>D16+D19+D23+D26+D31</f>
        <v>1337.3187875590615</v>
      </c>
      <c r="E32" s="208">
        <f>E16+E19+E23+E26+E31</f>
        <v>0</v>
      </c>
      <c r="F32" s="208">
        <f>F16+F19+F23+F26+F31</f>
        <v>0</v>
      </c>
      <c r="G32" s="208">
        <f>G16+G19+G23+G26+G31</f>
        <v>238.31470856601362</v>
      </c>
      <c r="H32" s="67">
        <f>D32+E32+F32+G32</f>
        <v>1575.6334961250752</v>
      </c>
      <c r="I32" s="207">
        <f>I27+I31</f>
        <v>274.60344713738431</v>
      </c>
      <c r="J32" s="208">
        <f>J27+J31</f>
        <v>0</v>
      </c>
      <c r="K32" s="208">
        <f>K27+K31</f>
        <v>0</v>
      </c>
      <c r="L32" s="208">
        <f>L27+L31</f>
        <v>28.303409568410167</v>
      </c>
      <c r="M32" s="67">
        <f>M16+M19+M23+M26+M31</f>
        <v>302.9068567057945</v>
      </c>
      <c r="N32" s="65" t="e">
        <f>N16+N19+N23+N26+N31</f>
        <v>#REF!</v>
      </c>
      <c r="O32" s="66" t="e">
        <f>O16+O19+O23+O26+O31</f>
        <v>#REF!</v>
      </c>
      <c r="P32" s="66" t="e">
        <f>P16+P19+P23+P26+P31</f>
        <v>#REF!</v>
      </c>
      <c r="Q32" s="66" t="e">
        <f>Q16+Q19+Q23+Q26+Q31</f>
        <v>#REF!</v>
      </c>
      <c r="R32" s="68" t="e">
        <f>N32+O32+P32+Q32</f>
        <v>#REF!</v>
      </c>
      <c r="S32" s="319"/>
      <c r="T32" s="320" t="s">
        <v>13</v>
      </c>
      <c r="U32" s="321" t="s">
        <v>21</v>
      </c>
      <c r="V32" s="376">
        <f>V27+V31</f>
        <v>1394.9855114579123</v>
      </c>
      <c r="W32" s="377">
        <f t="shared" ref="W32:Y32" si="25">W27+W31</f>
        <v>0</v>
      </c>
      <c r="X32" s="377">
        <f t="shared" si="25"/>
        <v>0</v>
      </c>
      <c r="Y32" s="377">
        <f t="shared" si="25"/>
        <v>247.37179962790486</v>
      </c>
      <c r="Z32" s="378">
        <f t="shared" si="13"/>
        <v>1642.3573110858172</v>
      </c>
      <c r="AA32" s="66" t="e">
        <f>AA16+AA19+AA23+AA26+AA31</f>
        <v>#REF!</v>
      </c>
      <c r="AB32" s="66" t="e">
        <f>AB16+AB19+AB23+AB26+AB31</f>
        <v>#REF!</v>
      </c>
      <c r="AC32" s="66" t="e">
        <f>AC16+AC19+AC23+AC26+AC31</f>
        <v>#REF!</v>
      </c>
      <c r="AD32" s="66" t="e">
        <f>AD16+AD19+AD23+AD26+AD31</f>
        <v>#REF!</v>
      </c>
      <c r="AE32" s="68" t="e">
        <f>AA32+AB32+AC32+AD32</f>
        <v>#REF!</v>
      </c>
      <c r="AH32" s="75"/>
      <c r="AI32" s="75"/>
      <c r="AJ32" s="75"/>
      <c r="AK32" s="75"/>
      <c r="AL32" s="75"/>
      <c r="AM32" s="75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</row>
    <row r="33" spans="1:58" ht="26.45" customHeight="1" x14ac:dyDescent="0.25">
      <c r="A33" s="442" t="s">
        <v>22</v>
      </c>
      <c r="B33" s="443"/>
      <c r="C33" s="443"/>
      <c r="D33" s="322"/>
      <c r="E33" s="311"/>
      <c r="F33" s="311"/>
      <c r="G33" s="311"/>
      <c r="H33" s="312"/>
      <c r="I33" s="311"/>
      <c r="J33" s="311"/>
      <c r="K33" s="311"/>
      <c r="L33" s="311"/>
      <c r="M33" s="312"/>
      <c r="N33" s="323"/>
      <c r="O33" s="323"/>
      <c r="P33" s="323"/>
      <c r="Q33" s="323"/>
      <c r="R33" s="324"/>
      <c r="S33" s="444" t="s">
        <v>22</v>
      </c>
      <c r="T33" s="445"/>
      <c r="U33" s="445"/>
      <c r="V33" s="382"/>
      <c r="W33" s="383"/>
      <c r="X33" s="383"/>
      <c r="Y33" s="383"/>
      <c r="Z33" s="205"/>
      <c r="AA33" s="45"/>
      <c r="AB33" s="45"/>
      <c r="AC33" s="45"/>
      <c r="AD33" s="45"/>
      <c r="AE33" s="69"/>
      <c r="AH33" s="71" t="s">
        <v>69</v>
      </c>
      <c r="AI33" s="72" t="s">
        <v>23</v>
      </c>
      <c r="AJ33" s="249">
        <f>AJ34</f>
        <v>162.90600000000001</v>
      </c>
      <c r="AK33" s="73"/>
      <c r="AL33" s="74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</row>
    <row r="34" spans="1:58" s="43" customFormat="1" ht="22.5" x14ac:dyDescent="0.25">
      <c r="A34" s="35">
        <v>8</v>
      </c>
      <c r="B34" s="55"/>
      <c r="C34" s="234" t="s">
        <v>78</v>
      </c>
      <c r="D34" s="202"/>
      <c r="E34" s="185"/>
      <c r="F34" s="185"/>
      <c r="G34" s="345">
        <f>(H32+G39)*3.73%</f>
        <v>64.847512359622826</v>
      </c>
      <c r="H34" s="80">
        <f>D34+E34+F34+G34</f>
        <v>64.847512359622826</v>
      </c>
      <c r="I34" s="202"/>
      <c r="J34" s="185"/>
      <c r="K34" s="185"/>
      <c r="L34" s="298">
        <f>(M32+L39)*3.73%</f>
        <v>12.82132875115559</v>
      </c>
      <c r="M34" s="80">
        <f>I34+J34+K34+L34</f>
        <v>12.82132875115559</v>
      </c>
      <c r="N34" s="54"/>
      <c r="O34" s="54"/>
      <c r="P34" s="54"/>
      <c r="Q34" s="79" t="e">
        <f>R32*2.14%</f>
        <v>#REF!</v>
      </c>
      <c r="R34" s="57" t="e">
        <f>N34+O34+P34+Q34</f>
        <v>#REF!</v>
      </c>
      <c r="S34" s="316">
        <f t="shared" ref="S34:U35" si="26">A34</f>
        <v>8</v>
      </c>
      <c r="T34" s="317">
        <f t="shared" si="26"/>
        <v>0</v>
      </c>
      <c r="U34" s="325" t="str">
        <f t="shared" si="26"/>
        <v>Содержание службы заказчика  3,73%</v>
      </c>
      <c r="V34" s="198"/>
      <c r="W34" s="192"/>
      <c r="X34" s="192"/>
      <c r="Y34" s="192">
        <f>(Z32+Y39)*3.73%</f>
        <v>67.336321503500983</v>
      </c>
      <c r="Z34" s="374">
        <f t="shared" si="13"/>
        <v>67.336321503500983</v>
      </c>
      <c r="AA34" s="54"/>
      <c r="AB34" s="54"/>
      <c r="AC34" s="54"/>
      <c r="AD34" s="79"/>
      <c r="AE34" s="57">
        <f>AA34+AB34+AC34+AD34</f>
        <v>0</v>
      </c>
      <c r="AH34" s="71"/>
      <c r="AI34" s="401" t="s">
        <v>34</v>
      </c>
      <c r="AJ34" s="402">
        <f>Z39</f>
        <v>162.90600000000001</v>
      </c>
      <c r="AK34" s="77"/>
      <c r="AL34" s="78"/>
      <c r="AM34" s="269"/>
      <c r="AN34" s="61"/>
      <c r="AO34" s="269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spans="1:58" s="43" customFormat="1" ht="33.6" customHeight="1" x14ac:dyDescent="0.25">
      <c r="A35" s="35">
        <v>9</v>
      </c>
      <c r="B35" s="55" t="s">
        <v>75</v>
      </c>
      <c r="C35" s="234" t="s">
        <v>76</v>
      </c>
      <c r="D35" s="202"/>
      <c r="E35" s="185"/>
      <c r="F35" s="185"/>
      <c r="G35" s="345">
        <f>H32*2.14%</f>
        <v>33.71855681707661</v>
      </c>
      <c r="H35" s="80">
        <f>D35+E35+F35+G35</f>
        <v>33.71855681707661</v>
      </c>
      <c r="I35" s="202"/>
      <c r="J35" s="185"/>
      <c r="K35" s="185"/>
      <c r="L35" s="298">
        <f>M32*2.14%</f>
        <v>6.482206733504003</v>
      </c>
      <c r="M35" s="80">
        <f>I35+J35+K35+L35</f>
        <v>6.482206733504003</v>
      </c>
      <c r="N35" s="54"/>
      <c r="O35" s="54"/>
      <c r="P35" s="54"/>
      <c r="Q35" s="79">
        <f>R33*2.14%</f>
        <v>0</v>
      </c>
      <c r="R35" s="57">
        <f>N35+O35+P35+Q35</f>
        <v>0</v>
      </c>
      <c r="S35" s="316">
        <f t="shared" si="26"/>
        <v>9</v>
      </c>
      <c r="T35" s="317" t="str">
        <f t="shared" si="26"/>
        <v>Постановление Правительства РФ от 21.06.2010 № 468</v>
      </c>
      <c r="U35" s="325" t="str">
        <f t="shared" si="26"/>
        <v>Строительный контроль 2,14%</v>
      </c>
      <c r="V35" s="198"/>
      <c r="W35" s="192"/>
      <c r="X35" s="192"/>
      <c r="Y35" s="192">
        <f>Z32*2.14%</f>
        <v>35.146446457236493</v>
      </c>
      <c r="Z35" s="374">
        <f t="shared" ref="Z35" si="27">SUM(V35:Y35)</f>
        <v>35.146446457236493</v>
      </c>
      <c r="AA35" s="54"/>
      <c r="AB35" s="54"/>
      <c r="AC35" s="54"/>
      <c r="AD35" s="79"/>
      <c r="AE35" s="57">
        <f>AA35+AB35+AC35+AD35</f>
        <v>0</v>
      </c>
      <c r="AH35" s="92"/>
      <c r="AI35" s="76"/>
      <c r="AJ35" s="271"/>
      <c r="AK35" s="77"/>
      <c r="AL35" s="78"/>
      <c r="AM35" s="75"/>
      <c r="AN35" s="61"/>
      <c r="AO35" s="75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spans="1:58" ht="14.25" customHeight="1" x14ac:dyDescent="0.25">
      <c r="A36" s="35"/>
      <c r="B36" s="36" t="s">
        <v>13</v>
      </c>
      <c r="C36" s="165" t="s">
        <v>24</v>
      </c>
      <c r="D36" s="202">
        <f>SUM(D34:D34)</f>
        <v>0</v>
      </c>
      <c r="E36" s="185">
        <f>SUM(E34:E34)</f>
        <v>0</v>
      </c>
      <c r="F36" s="185">
        <f>SUM(F34:F34)</f>
        <v>0</v>
      </c>
      <c r="G36" s="185">
        <f>SUM(G34:G35)</f>
        <v>98.566069176699443</v>
      </c>
      <c r="H36" s="80">
        <f>SUM(H34:H35)</f>
        <v>98.566069176699443</v>
      </c>
      <c r="I36" s="202">
        <f t="shared" ref="I36:K36" si="28">SUM(I34:I34)</f>
        <v>0</v>
      </c>
      <c r="J36" s="185">
        <f t="shared" si="28"/>
        <v>0</v>
      </c>
      <c r="K36" s="185">
        <f t="shared" si="28"/>
        <v>0</v>
      </c>
      <c r="L36" s="185">
        <f>SUM(L34:L35)</f>
        <v>19.303535484659594</v>
      </c>
      <c r="M36" s="80">
        <f>J36+K36+L36</f>
        <v>19.303535484659594</v>
      </c>
      <c r="N36" s="42">
        <f>SUM(N34:N34)</f>
        <v>0</v>
      </c>
      <c r="O36" s="42">
        <f>SUM(O34:O34)</f>
        <v>0</v>
      </c>
      <c r="P36" s="42">
        <f>SUM(P34:P34)</f>
        <v>0</v>
      </c>
      <c r="Q36" s="42" t="e">
        <f>SUM(Q34:Q34)</f>
        <v>#REF!</v>
      </c>
      <c r="R36" s="57" t="e">
        <f>SUM(R34:R34)</f>
        <v>#REF!</v>
      </c>
      <c r="S36" s="302"/>
      <c r="T36" s="303" t="s">
        <v>13</v>
      </c>
      <c r="U36" s="326" t="s">
        <v>24</v>
      </c>
      <c r="V36" s="198">
        <f>SUM(V34:V35)</f>
        <v>0</v>
      </c>
      <c r="W36" s="192">
        <f t="shared" ref="W36:X36" si="29">SUM(W34:W35)</f>
        <v>0</v>
      </c>
      <c r="X36" s="192">
        <f t="shared" si="29"/>
        <v>0</v>
      </c>
      <c r="Y36" s="192">
        <f>SUM(Y34:Y35)</f>
        <v>102.48276796073748</v>
      </c>
      <c r="Z36" s="374">
        <f t="shared" si="13"/>
        <v>102.48276796073748</v>
      </c>
      <c r="AA36" s="81">
        <f>SUM(AA34:AA34)</f>
        <v>0</v>
      </c>
      <c r="AB36" s="81">
        <f>SUM(AB34:AB34)</f>
        <v>0</v>
      </c>
      <c r="AC36" s="81">
        <f>SUM(AC34:AC34)</f>
        <v>0</v>
      </c>
      <c r="AD36" s="81">
        <f>SUM(AD34:AD34)</f>
        <v>0</v>
      </c>
      <c r="AE36" s="82">
        <f>SUM(AE34:AE34)</f>
        <v>0</v>
      </c>
      <c r="AH36" s="270"/>
      <c r="AI36" s="76"/>
      <c r="AJ36" s="271"/>
      <c r="AK36" s="270"/>
      <c r="AL36" s="84"/>
      <c r="AM36" s="75"/>
      <c r="AN36" s="8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</row>
    <row r="37" spans="1:58" ht="14.25" customHeight="1" thickBot="1" x14ac:dyDescent="0.3">
      <c r="A37" s="166"/>
      <c r="B37" s="63" t="s">
        <v>13</v>
      </c>
      <c r="C37" s="167" t="s">
        <v>25</v>
      </c>
      <c r="D37" s="207">
        <f>D32+D36</f>
        <v>1337.3187875590615</v>
      </c>
      <c r="E37" s="208">
        <f>E32+E36</f>
        <v>0</v>
      </c>
      <c r="F37" s="208">
        <f>F32+F36</f>
        <v>0</v>
      </c>
      <c r="G37" s="208">
        <f>G32+G36</f>
        <v>336.88077774271306</v>
      </c>
      <c r="H37" s="67">
        <f>D37+E37+F37+G37</f>
        <v>1674.1995653017746</v>
      </c>
      <c r="I37" s="207">
        <f>I32+I36</f>
        <v>274.60344713738431</v>
      </c>
      <c r="J37" s="208">
        <f>J32+J36</f>
        <v>0</v>
      </c>
      <c r="K37" s="208">
        <f>K32+K36</f>
        <v>0</v>
      </c>
      <c r="L37" s="208">
        <f>L32+L36</f>
        <v>47.606945053069765</v>
      </c>
      <c r="M37" s="67">
        <f>I37+J37+K37+L37</f>
        <v>322.21039219045406</v>
      </c>
      <c r="N37" s="66" t="e">
        <f>N32+N36</f>
        <v>#REF!</v>
      </c>
      <c r="O37" s="66" t="e">
        <f>O32+O36</f>
        <v>#REF!</v>
      </c>
      <c r="P37" s="66" t="e">
        <f>P32+P36</f>
        <v>#REF!</v>
      </c>
      <c r="Q37" s="66" t="e">
        <f>Q32+Q36</f>
        <v>#REF!</v>
      </c>
      <c r="R37" s="68" t="e">
        <f>N37+O37+P37+Q37</f>
        <v>#REF!</v>
      </c>
      <c r="S37" s="327"/>
      <c r="T37" s="320" t="s">
        <v>13</v>
      </c>
      <c r="U37" s="328" t="s">
        <v>25</v>
      </c>
      <c r="V37" s="376">
        <f>V32+V36</f>
        <v>1394.9855114579123</v>
      </c>
      <c r="W37" s="377">
        <f>W32+W36</f>
        <v>0</v>
      </c>
      <c r="X37" s="377">
        <f>X32+X36</f>
        <v>0</v>
      </c>
      <c r="Y37" s="377">
        <f>Y32+Y36</f>
        <v>349.85456758864234</v>
      </c>
      <c r="Z37" s="378">
        <f t="shared" si="13"/>
        <v>1744.8400790465546</v>
      </c>
      <c r="AA37" s="87" t="e">
        <f>AA32+AA36</f>
        <v>#REF!</v>
      </c>
      <c r="AB37" s="87" t="e">
        <f>AB32+AB36</f>
        <v>#REF!</v>
      </c>
      <c r="AC37" s="87" t="e">
        <f>AC32+AC36</f>
        <v>#REF!</v>
      </c>
      <c r="AD37" s="87" t="e">
        <f>AD32+AD36</f>
        <v>#REF!</v>
      </c>
      <c r="AE37" s="88" t="e">
        <f>AA37+AB37+AC37+AD37</f>
        <v>#REF!</v>
      </c>
      <c r="AH37" s="71">
        <v>2019</v>
      </c>
      <c r="AI37" s="401" t="s">
        <v>23</v>
      </c>
      <c r="AJ37" s="402">
        <f>Z46-AJ33</f>
        <v>1979.5097282178021</v>
      </c>
      <c r="AK37" s="403"/>
      <c r="AL37" s="89"/>
      <c r="AM37" s="75"/>
      <c r="AN37" s="75"/>
      <c r="AO37" s="75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</row>
    <row r="38" spans="1:58" ht="28.5" customHeight="1" x14ac:dyDescent="0.25">
      <c r="A38" s="451" t="s">
        <v>56</v>
      </c>
      <c r="B38" s="452"/>
      <c r="C38" s="452"/>
      <c r="D38" s="322"/>
      <c r="E38" s="311"/>
      <c r="F38" s="311"/>
      <c r="G38" s="311"/>
      <c r="H38" s="329"/>
      <c r="I38" s="311"/>
      <c r="J38" s="311"/>
      <c r="K38" s="311"/>
      <c r="L38" s="311"/>
      <c r="M38" s="329"/>
      <c r="N38" s="323"/>
      <c r="O38" s="323"/>
      <c r="P38" s="323"/>
      <c r="Q38" s="323"/>
      <c r="R38" s="330"/>
      <c r="S38" s="459" t="s">
        <v>26</v>
      </c>
      <c r="T38" s="460"/>
      <c r="U38" s="460"/>
      <c r="V38" s="379"/>
      <c r="W38" s="380"/>
      <c r="X38" s="380"/>
      <c r="Y38" s="380"/>
      <c r="Z38" s="381"/>
      <c r="AA38" s="45"/>
      <c r="AB38" s="45"/>
      <c r="AC38" s="45"/>
      <c r="AD38" s="45"/>
      <c r="AE38" s="91"/>
      <c r="AH38" s="92"/>
      <c r="AI38" s="83" t="s">
        <v>27</v>
      </c>
      <c r="AJ38" s="250" t="e">
        <f>#REF!</f>
        <v>#REF!</v>
      </c>
      <c r="AK38" s="92"/>
      <c r="AL38" s="84"/>
      <c r="AM38" s="75"/>
      <c r="AN38" s="93"/>
      <c r="AO38" s="94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8" s="43" customFormat="1" ht="35.25" customHeight="1" x14ac:dyDescent="0.25">
      <c r="A39" s="35">
        <v>9</v>
      </c>
      <c r="B39" s="55" t="s">
        <v>77</v>
      </c>
      <c r="C39" s="152" t="s">
        <v>79</v>
      </c>
      <c r="D39" s="202"/>
      <c r="E39" s="186"/>
      <c r="F39" s="186"/>
      <c r="G39" s="187">
        <f>426.6/34.5073*13.1773</f>
        <v>162.90570922674334</v>
      </c>
      <c r="H39" s="80">
        <f>D39+E39+F39+G39</f>
        <v>162.90570922674334</v>
      </c>
      <c r="I39" s="185"/>
      <c r="J39" s="186"/>
      <c r="K39" s="186"/>
      <c r="L39" s="187">
        <f>G39/3.99</f>
        <v>40.828498553068506</v>
      </c>
      <c r="M39" s="80">
        <f>I39+J39+K39+L39</f>
        <v>40.828498553068506</v>
      </c>
      <c r="N39" s="42"/>
      <c r="O39" s="39"/>
      <c r="P39" s="39"/>
      <c r="Q39" s="40">
        <f>G39</f>
        <v>162.90570922674334</v>
      </c>
      <c r="R39" s="57">
        <f>N39+O39+P39+Q39</f>
        <v>162.90570922674334</v>
      </c>
      <c r="S39" s="302">
        <f t="shared" ref="S39:U39" si="30">A39</f>
        <v>9</v>
      </c>
      <c r="T39" s="300" t="str">
        <f t="shared" si="30"/>
        <v>Смета на ПИР</v>
      </c>
      <c r="U39" s="331" t="str">
        <f t="shared" si="30"/>
        <v xml:space="preserve">Проектные работы </v>
      </c>
      <c r="V39" s="198"/>
      <c r="W39" s="192"/>
      <c r="X39" s="192"/>
      <c r="Y39" s="192">
        <v>162.90600000000001</v>
      </c>
      <c r="Z39" s="374">
        <f t="shared" si="13"/>
        <v>162.90600000000001</v>
      </c>
      <c r="AA39" s="42"/>
      <c r="AB39" s="39"/>
      <c r="AC39" s="39"/>
      <c r="AD39" s="40"/>
      <c r="AE39" s="57">
        <f>AA39+AB39+AC39+AD39</f>
        <v>0</v>
      </c>
      <c r="AH39" s="270"/>
      <c r="AI39" s="76" t="s">
        <v>28</v>
      </c>
      <c r="AJ39" s="271">
        <f>((Z36)*1.03)*1.049*1.05</f>
        <v>116.26603411346493</v>
      </c>
      <c r="AK39" s="272"/>
      <c r="AL39" s="271">
        <f>((Z36)*1.03+(Z32)*0.015)*1.049*1.05</f>
        <v>143.40065101789705</v>
      </c>
      <c r="AM39" s="269"/>
      <c r="AN39" s="273"/>
      <c r="AO39" s="269"/>
      <c r="AP39" s="269"/>
      <c r="AQ39" s="269"/>
      <c r="AR39" s="269"/>
      <c r="AS39" s="269"/>
      <c r="AT39" s="269"/>
      <c r="AU39" s="269"/>
      <c r="AV39" s="269"/>
      <c r="AW39" s="269"/>
      <c r="AX39" s="269"/>
      <c r="AY39" s="269"/>
      <c r="AZ39" s="269"/>
      <c r="BA39" s="269"/>
    </row>
    <row r="40" spans="1:58" ht="14.25" customHeight="1" x14ac:dyDescent="0.25">
      <c r="A40" s="35"/>
      <c r="B40" s="36" t="s">
        <v>13</v>
      </c>
      <c r="C40" s="37" t="s">
        <v>29</v>
      </c>
      <c r="D40" s="202">
        <f>SUM(D39:D39)</f>
        <v>0</v>
      </c>
      <c r="E40" s="185">
        <f>SUM(E39:E39)</f>
        <v>0</v>
      </c>
      <c r="F40" s="185">
        <f>SUM(F39:F39)</f>
        <v>0</v>
      </c>
      <c r="G40" s="185">
        <f>SUM(G39:G39)</f>
        <v>162.90570922674334</v>
      </c>
      <c r="H40" s="80">
        <f>D40+E40+F40+G40</f>
        <v>162.90570922674334</v>
      </c>
      <c r="I40" s="185">
        <f>SUM(I39:I39)</f>
        <v>0</v>
      </c>
      <c r="J40" s="185">
        <f>SUM(J39:J39)</f>
        <v>0</v>
      </c>
      <c r="K40" s="185">
        <f>SUM(K39:K39)</f>
        <v>0</v>
      </c>
      <c r="L40" s="185">
        <f>SUM(L39:L39)</f>
        <v>40.828498553068506</v>
      </c>
      <c r="M40" s="80">
        <f>I40+J40+K40+L40</f>
        <v>40.828498553068506</v>
      </c>
      <c r="N40" s="42">
        <f>SUM(N39:N39)</f>
        <v>0</v>
      </c>
      <c r="O40" s="42">
        <f>SUM(O39:O39)</f>
        <v>0</v>
      </c>
      <c r="P40" s="42">
        <f>SUM(P39:P39)</f>
        <v>0</v>
      </c>
      <c r="Q40" s="42">
        <f>SUM(Q39:Q39)</f>
        <v>162.90570922674334</v>
      </c>
      <c r="R40" s="57">
        <f>N40+O40+P40+Q40</f>
        <v>162.90570922674334</v>
      </c>
      <c r="S40" s="302"/>
      <c r="T40" s="303" t="s">
        <v>13</v>
      </c>
      <c r="U40" s="304" t="s">
        <v>29</v>
      </c>
      <c r="V40" s="198">
        <f>SUM(V39:V39)</f>
        <v>0</v>
      </c>
      <c r="W40" s="192">
        <f>SUM(W39:W39)</f>
        <v>0</v>
      </c>
      <c r="X40" s="192">
        <f>SUM(X39:X39)</f>
        <v>0</v>
      </c>
      <c r="Y40" s="192">
        <f>SUM(Y39:Y39)</f>
        <v>162.90600000000001</v>
      </c>
      <c r="Z40" s="374">
        <f t="shared" si="13"/>
        <v>162.90600000000001</v>
      </c>
      <c r="AA40" s="81">
        <f>SUM(AA39:AA39)</f>
        <v>0</v>
      </c>
      <c r="AB40" s="81">
        <f>SUM(AB39:AB39)</f>
        <v>0</v>
      </c>
      <c r="AC40" s="81">
        <f>SUM(AC39:AC39)</f>
        <v>0</v>
      </c>
      <c r="AD40" s="81">
        <f>SUM(AD39:AD39)</f>
        <v>0</v>
      </c>
      <c r="AE40" s="82">
        <f>AA40+AB40+AC40+AD40</f>
        <v>0</v>
      </c>
      <c r="AH40" s="73"/>
      <c r="AI40" s="83" t="s">
        <v>89</v>
      </c>
      <c r="AJ40" s="375" t="e">
        <f>AJ37-AJ38-AJ39</f>
        <v>#REF!</v>
      </c>
      <c r="AK40" s="95"/>
      <c r="AL40" s="84"/>
      <c r="AM40" s="75"/>
      <c r="AN40" s="85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</row>
    <row r="41" spans="1:58" ht="14.25" customHeight="1" thickBot="1" x14ac:dyDescent="0.25">
      <c r="A41" s="35"/>
      <c r="B41" s="36" t="s">
        <v>13</v>
      </c>
      <c r="C41" s="153" t="s">
        <v>30</v>
      </c>
      <c r="D41" s="202">
        <f>D37+D40</f>
        <v>1337.3187875590615</v>
      </c>
      <c r="E41" s="185">
        <f>E37+E40</f>
        <v>0</v>
      </c>
      <c r="F41" s="185">
        <f>F37+F40</f>
        <v>0</v>
      </c>
      <c r="G41" s="185">
        <f>G37+G40</f>
        <v>499.7864869694564</v>
      </c>
      <c r="H41" s="209">
        <f>D41+E41+F41+G41</f>
        <v>1837.1052745285178</v>
      </c>
      <c r="I41" s="185">
        <f>I37+I40</f>
        <v>274.60344713738431</v>
      </c>
      <c r="J41" s="185">
        <f>J37+J40</f>
        <v>0</v>
      </c>
      <c r="K41" s="185">
        <f>K37+K40</f>
        <v>0</v>
      </c>
      <c r="L41" s="185">
        <f>L37+L40</f>
        <v>88.435443606138278</v>
      </c>
      <c r="M41" s="209">
        <f>I41+J41+K41+L41</f>
        <v>363.03889074352259</v>
      </c>
      <c r="N41" s="42" t="e">
        <f>N37+N40</f>
        <v>#REF!</v>
      </c>
      <c r="O41" s="42" t="e">
        <f>O37+O40</f>
        <v>#REF!</v>
      </c>
      <c r="P41" s="42" t="e">
        <f>P37+P40</f>
        <v>#REF!</v>
      </c>
      <c r="Q41" s="42" t="e">
        <f>Q37+Q40</f>
        <v>#REF!</v>
      </c>
      <c r="R41" s="154" t="e">
        <f>N41+O41+P41+Q41</f>
        <v>#REF!</v>
      </c>
      <c r="S41" s="302"/>
      <c r="T41" s="303" t="s">
        <v>13</v>
      </c>
      <c r="U41" s="332" t="s">
        <v>30</v>
      </c>
      <c r="V41" s="376">
        <f>V37+V40</f>
        <v>1394.9855114579123</v>
      </c>
      <c r="W41" s="377">
        <f>W37+W40</f>
        <v>0</v>
      </c>
      <c r="X41" s="377">
        <f>X37+X40</f>
        <v>0</v>
      </c>
      <c r="Y41" s="377">
        <f>Y37+Y40</f>
        <v>512.76056758864229</v>
      </c>
      <c r="Z41" s="378">
        <f>SUM(V41:Y41)</f>
        <v>1907.7460790465545</v>
      </c>
      <c r="AA41" s="81" t="e">
        <f>AA37+AA40</f>
        <v>#REF!</v>
      </c>
      <c r="AB41" s="81" t="e">
        <f>AB37+AB40</f>
        <v>#REF!</v>
      </c>
      <c r="AC41" s="81" t="e">
        <f>AC37+AC40</f>
        <v>#REF!</v>
      </c>
      <c r="AD41" s="81" t="e">
        <f>AD37+AD40</f>
        <v>#REF!</v>
      </c>
      <c r="AE41" s="96" t="e">
        <f>AE37+AE40</f>
        <v>#REF!</v>
      </c>
      <c r="AH41" s="446" t="s">
        <v>58</v>
      </c>
      <c r="AI41" s="448" t="s">
        <v>31</v>
      </c>
      <c r="AJ41" s="449"/>
      <c r="AK41" s="449"/>
      <c r="AL41" s="450"/>
      <c r="AM41" s="446" t="s">
        <v>59</v>
      </c>
      <c r="AN41" s="448" t="s">
        <v>31</v>
      </c>
      <c r="AO41" s="449"/>
      <c r="AP41" s="449"/>
      <c r="AQ41" s="450"/>
      <c r="AR41" s="446" t="s">
        <v>32</v>
      </c>
      <c r="AS41" s="448" t="s">
        <v>31</v>
      </c>
      <c r="AT41" s="449"/>
      <c r="AU41" s="449"/>
      <c r="AV41" s="450"/>
      <c r="AW41" s="446" t="s">
        <v>33</v>
      </c>
      <c r="AX41" s="448" t="s">
        <v>31</v>
      </c>
      <c r="AY41" s="449"/>
      <c r="AZ41" s="449"/>
      <c r="BA41" s="450"/>
      <c r="BB41" s="487" t="s">
        <v>60</v>
      </c>
      <c r="BC41" s="489" t="s">
        <v>61</v>
      </c>
      <c r="BD41" s="490"/>
      <c r="BE41" s="490"/>
      <c r="BF41" s="491"/>
    </row>
    <row r="42" spans="1:58" ht="33.75" customHeight="1" thickBot="1" x14ac:dyDescent="0.25">
      <c r="A42" s="451"/>
      <c r="B42" s="452"/>
      <c r="C42" s="452"/>
      <c r="D42" s="322"/>
      <c r="E42" s="311"/>
      <c r="F42" s="311"/>
      <c r="G42" s="311"/>
      <c r="H42" s="310"/>
      <c r="I42" s="311"/>
      <c r="J42" s="311"/>
      <c r="K42" s="311"/>
      <c r="L42" s="311"/>
      <c r="M42" s="310"/>
      <c r="N42" s="333"/>
      <c r="O42" s="323"/>
      <c r="P42" s="323"/>
      <c r="Q42" s="323"/>
      <c r="R42" s="315"/>
      <c r="S42" s="453"/>
      <c r="T42" s="454"/>
      <c r="U42" s="455"/>
      <c r="V42" s="294"/>
      <c r="W42" s="295"/>
      <c r="X42" s="295"/>
      <c r="Y42" s="295"/>
      <c r="Z42" s="296"/>
      <c r="AA42" s="45"/>
      <c r="AB42" s="45"/>
      <c r="AC42" s="45"/>
      <c r="AD42" s="45"/>
      <c r="AE42" s="97"/>
      <c r="AH42" s="447"/>
      <c r="AI42" s="98" t="s">
        <v>34</v>
      </c>
      <c r="AJ42" s="98" t="s">
        <v>35</v>
      </c>
      <c r="AK42" s="98" t="s">
        <v>36</v>
      </c>
      <c r="AL42" s="98" t="s">
        <v>37</v>
      </c>
      <c r="AM42" s="447"/>
      <c r="AN42" s="98" t="s">
        <v>34</v>
      </c>
      <c r="AO42" s="98" t="s">
        <v>35</v>
      </c>
      <c r="AP42" s="98" t="s">
        <v>36</v>
      </c>
      <c r="AQ42" s="98" t="s">
        <v>37</v>
      </c>
      <c r="AR42" s="447"/>
      <c r="AS42" s="98" t="s">
        <v>34</v>
      </c>
      <c r="AT42" s="98" t="s">
        <v>35</v>
      </c>
      <c r="AU42" s="98" t="s">
        <v>36</v>
      </c>
      <c r="AV42" s="98" t="s">
        <v>37</v>
      </c>
      <c r="AW42" s="447"/>
      <c r="AX42" s="98" t="s">
        <v>34</v>
      </c>
      <c r="AY42" s="98" t="s">
        <v>35</v>
      </c>
      <c r="AZ42" s="98" t="s">
        <v>36</v>
      </c>
      <c r="BA42" s="98" t="s">
        <v>37</v>
      </c>
      <c r="BB42" s="488"/>
      <c r="BC42" s="230" t="s">
        <v>34</v>
      </c>
      <c r="BD42" s="230" t="s">
        <v>36</v>
      </c>
      <c r="BE42" s="230" t="s">
        <v>35</v>
      </c>
      <c r="BF42" s="230" t="s">
        <v>37</v>
      </c>
    </row>
    <row r="43" spans="1:58" s="43" customFormat="1" ht="33.75" x14ac:dyDescent="0.2">
      <c r="A43" s="35">
        <v>10</v>
      </c>
      <c r="B43" s="274" t="s">
        <v>80</v>
      </c>
      <c r="C43" s="275" t="s">
        <v>64</v>
      </c>
      <c r="D43" s="276">
        <f>D41*3%</f>
        <v>40.119563626771843</v>
      </c>
      <c r="E43" s="210">
        <f t="shared" ref="E43:F43" si="31">E41*3%</f>
        <v>0</v>
      </c>
      <c r="F43" s="210">
        <f t="shared" si="31"/>
        <v>0</v>
      </c>
      <c r="G43" s="210">
        <f>(G41-G40)*3%</f>
        <v>10.106423332281391</v>
      </c>
      <c r="H43" s="155">
        <f>D43+E43+F43+G43</f>
        <v>50.22598695905323</v>
      </c>
      <c r="I43" s="210">
        <f>I41*3%</f>
        <v>8.2381034141215288</v>
      </c>
      <c r="J43" s="210">
        <f>J41*3%</f>
        <v>0</v>
      </c>
      <c r="K43" s="210">
        <f>ROUND(K41*3%,3)</f>
        <v>0</v>
      </c>
      <c r="L43" s="210">
        <f>(L41-L40)*3%</f>
        <v>1.4282083515920931</v>
      </c>
      <c r="M43" s="155">
        <f>I43+J43+K43+L43</f>
        <v>9.6663117657136226</v>
      </c>
      <c r="N43" s="277" t="e">
        <f>N41*3%</f>
        <v>#REF!</v>
      </c>
      <c r="O43" s="277" t="e">
        <f>O41*3%</f>
        <v>#REF!</v>
      </c>
      <c r="P43" s="277" t="e">
        <f>P41*3%</f>
        <v>#REF!</v>
      </c>
      <c r="Q43" s="277" t="e">
        <f>(Q41-Q40)*3%</f>
        <v>#REF!</v>
      </c>
      <c r="R43" s="278" t="e">
        <f>N43+O43+P43+Q43</f>
        <v>#REF!</v>
      </c>
      <c r="S43" s="316">
        <f>A43</f>
        <v>10</v>
      </c>
      <c r="T43" s="317" t="s">
        <v>38</v>
      </c>
      <c r="U43" s="334" t="s">
        <v>39</v>
      </c>
      <c r="V43" s="390">
        <f>V41*3%</f>
        <v>41.849565343737368</v>
      </c>
      <c r="W43" s="391">
        <f t="shared" ref="W43:X43" si="32">W41*3%</f>
        <v>0</v>
      </c>
      <c r="X43" s="391">
        <f t="shared" si="32"/>
        <v>0</v>
      </c>
      <c r="Y43" s="391">
        <f>(Y41-Y40)*3%</f>
        <v>10.495637027659269</v>
      </c>
      <c r="Z43" s="392">
        <f t="shared" si="13"/>
        <v>52.345202371396638</v>
      </c>
      <c r="AA43" s="277" t="e">
        <f>AA41*1.5%</f>
        <v>#REF!</v>
      </c>
      <c r="AB43" s="279" t="e">
        <f>AB41*1.5%</f>
        <v>#REF!</v>
      </c>
      <c r="AC43" s="279" t="e">
        <f>AC41*1.5%</f>
        <v>#REF!</v>
      </c>
      <c r="AD43" s="280" t="e">
        <f>AD41*1.5%</f>
        <v>#REF!</v>
      </c>
      <c r="AE43" s="278" t="e">
        <f>AA43+AB43+AC43+AD43</f>
        <v>#REF!</v>
      </c>
      <c r="AH43" s="281">
        <f>H46</f>
        <v>1887.3312614875713</v>
      </c>
      <c r="AI43" s="281">
        <f>G40</f>
        <v>162.90570922674334</v>
      </c>
      <c r="AJ43" s="281">
        <f>F46</f>
        <v>0</v>
      </c>
      <c r="AK43" s="281">
        <f>D46+E46</f>
        <v>1377.4383511858334</v>
      </c>
      <c r="AL43" s="281">
        <f>AH43-AI43-AJ43-AK43</f>
        <v>346.98720107499457</v>
      </c>
      <c r="AM43" s="281">
        <f>M46</f>
        <v>372.70520250923624</v>
      </c>
      <c r="AN43" s="281">
        <f>M40</f>
        <v>40.828498553068506</v>
      </c>
      <c r="AO43" s="281">
        <f>K46</f>
        <v>0</v>
      </c>
      <c r="AP43" s="281">
        <f>I46+J46</f>
        <v>282.84155055150586</v>
      </c>
      <c r="AQ43" s="281">
        <f>AM43-AN43-AO43-AP43</f>
        <v>49.035153404661855</v>
      </c>
      <c r="AR43" s="393">
        <f>Z45</f>
        <v>2142.4157282178021</v>
      </c>
      <c r="AS43" s="393">
        <f>Z39</f>
        <v>162.90600000000001</v>
      </c>
      <c r="AT43" s="393">
        <f>X45</f>
        <v>0</v>
      </c>
      <c r="AU43" s="393">
        <f>V45+W45</f>
        <v>1582.6019953431769</v>
      </c>
      <c r="AV43" s="393">
        <f>AR43-AS43-AT43-AU43</f>
        <v>396.90773287462525</v>
      </c>
      <c r="AW43" s="393">
        <f>Z46</f>
        <v>2142.4157282178021</v>
      </c>
      <c r="AX43" s="393">
        <f>Z39</f>
        <v>162.90600000000001</v>
      </c>
      <c r="AY43" s="393">
        <f>X46</f>
        <v>0</v>
      </c>
      <c r="AZ43" s="393">
        <f>V46+W46</f>
        <v>1582.6019953431769</v>
      </c>
      <c r="BA43" s="393">
        <f>AW43-AX43-AY43-AZ43</f>
        <v>396.90773287462525</v>
      </c>
      <c r="BB43" s="282">
        <f>AJ36</f>
        <v>0</v>
      </c>
      <c r="BC43" s="282">
        <f>AJ37</f>
        <v>1979.5097282178021</v>
      </c>
      <c r="BD43" s="282" t="e">
        <f>#REF!+#REF!</f>
        <v>#REF!</v>
      </c>
      <c r="BE43" s="282" t="e">
        <f>#REF!</f>
        <v>#REF!</v>
      </c>
      <c r="BF43" s="282" t="e">
        <f>BB43-BD43-BE43-BC43</f>
        <v>#REF!</v>
      </c>
    </row>
    <row r="44" spans="1:58" s="105" customFormat="1" ht="14.25" customHeight="1" x14ac:dyDescent="0.2">
      <c r="A44" s="108"/>
      <c r="B44" s="109" t="s">
        <v>13</v>
      </c>
      <c r="C44" s="110" t="s">
        <v>40</v>
      </c>
      <c r="D44" s="335">
        <f>D41+D43</f>
        <v>1377.4383511858334</v>
      </c>
      <c r="E44" s="336">
        <f>E41+E43</f>
        <v>0</v>
      </c>
      <c r="F44" s="336">
        <f>F41+F43</f>
        <v>0</v>
      </c>
      <c r="G44" s="337">
        <f>G41+G43</f>
        <v>509.8929103017378</v>
      </c>
      <c r="H44" s="156">
        <f>SUM(D44:G44)</f>
        <v>1887.3312614875713</v>
      </c>
      <c r="I44" s="338">
        <f>I41+I43</f>
        <v>282.84155055150586</v>
      </c>
      <c r="J44" s="336">
        <f>J41+J43</f>
        <v>0</v>
      </c>
      <c r="K44" s="336">
        <f>K41+K43</f>
        <v>0</v>
      </c>
      <c r="L44" s="337">
        <f>L41+L43</f>
        <v>89.863651957730369</v>
      </c>
      <c r="M44" s="156">
        <f>I44+J44+K44+L44</f>
        <v>372.70520250923624</v>
      </c>
      <c r="N44" s="339" t="e">
        <f>N41+N43</f>
        <v>#REF!</v>
      </c>
      <c r="O44" s="340" t="e">
        <f>O41+O43</f>
        <v>#REF!</v>
      </c>
      <c r="P44" s="340" t="e">
        <f>P41+P43</f>
        <v>#REF!</v>
      </c>
      <c r="Q44" s="341" t="e">
        <f>Q41+Q43</f>
        <v>#REF!</v>
      </c>
      <c r="R44" s="103" t="e">
        <f>N44+O44+P44+Q44</f>
        <v>#REF!</v>
      </c>
      <c r="S44" s="342"/>
      <c r="T44" s="343" t="s">
        <v>13</v>
      </c>
      <c r="U44" s="344" t="s">
        <v>40</v>
      </c>
      <c r="V44" s="372">
        <f>V41+V43</f>
        <v>1436.8350768016496</v>
      </c>
      <c r="W44" s="373">
        <f>W41+W43</f>
        <v>0</v>
      </c>
      <c r="X44" s="373">
        <f t="shared" ref="X44" si="33">X41+X43</f>
        <v>0</v>
      </c>
      <c r="Y44" s="373">
        <f>Y41+Y43</f>
        <v>523.2562046163016</v>
      </c>
      <c r="Z44" s="297">
        <f t="shared" si="13"/>
        <v>1960.0912814179512</v>
      </c>
      <c r="AA44" s="104" t="e">
        <f>AA41+AA43</f>
        <v>#REF!</v>
      </c>
      <c r="AB44" s="101" t="e">
        <f>AB41+AB43</f>
        <v>#REF!</v>
      </c>
      <c r="AC44" s="101" t="e">
        <f>AC41+AC43</f>
        <v>#REF!</v>
      </c>
      <c r="AD44" s="102" t="e">
        <f>AD41+AD43</f>
        <v>#REF!</v>
      </c>
      <c r="AE44" s="103" t="e">
        <f t="shared" ref="AE44:AE48" si="34">SUM(AA44:AD44)</f>
        <v>#REF!</v>
      </c>
    </row>
    <row r="45" spans="1:58" s="43" customFormat="1" ht="22.5" x14ac:dyDescent="0.2">
      <c r="A45" s="35">
        <v>11</v>
      </c>
      <c r="B45" s="36"/>
      <c r="C45" s="37" t="s">
        <v>85</v>
      </c>
      <c r="D45" s="258"/>
      <c r="E45" s="186"/>
      <c r="F45" s="186"/>
      <c r="G45" s="185"/>
      <c r="H45" s="156"/>
      <c r="I45" s="345"/>
      <c r="J45" s="186"/>
      <c r="K45" s="186"/>
      <c r="L45" s="185"/>
      <c r="M45" s="156"/>
      <c r="N45" s="346" t="e">
        <f>N44*1.046</f>
        <v>#REF!</v>
      </c>
      <c r="O45" s="39" t="e">
        <f>O44*1.046</f>
        <v>#REF!</v>
      </c>
      <c r="P45" s="347" t="e">
        <f>P44*1.046</f>
        <v>#REF!</v>
      </c>
      <c r="Q45" s="39" t="e">
        <f>(Q44-Q39)*1.046+Q39</f>
        <v>#REF!</v>
      </c>
      <c r="R45" s="103" t="e">
        <f>N45+O45+P45+Q45</f>
        <v>#REF!</v>
      </c>
      <c r="S45" s="302"/>
      <c r="T45" s="303"/>
      <c r="U45" s="304" t="s">
        <v>49</v>
      </c>
      <c r="V45" s="359">
        <f>V44*1.049*1.05</f>
        <v>1582.6019953431769</v>
      </c>
      <c r="W45" s="193">
        <f t="shared" ref="W45:X45" si="35">W44*1.049*1.05</f>
        <v>0</v>
      </c>
      <c r="X45" s="193">
        <f t="shared" si="35"/>
        <v>0</v>
      </c>
      <c r="Y45" s="193">
        <f>(Y44-Y40)*1.049*1.05+Y40</f>
        <v>559.81373287462543</v>
      </c>
      <c r="Z45" s="374">
        <f t="shared" si="13"/>
        <v>2142.4157282178021</v>
      </c>
      <c r="AA45" s="107" t="e">
        <f t="shared" ref="AA45:AD45" si="36">AA44*1.06*1.049*1.143*1.06*1.05*1.045</f>
        <v>#REF!</v>
      </c>
      <c r="AB45" s="106" t="e">
        <f t="shared" si="36"/>
        <v>#REF!</v>
      </c>
      <c r="AC45" s="106" t="e">
        <f t="shared" si="36"/>
        <v>#REF!</v>
      </c>
      <c r="AD45" s="106" t="e">
        <f t="shared" si="36"/>
        <v>#REF!</v>
      </c>
      <c r="AE45" s="57" t="e">
        <f t="shared" si="34"/>
        <v>#REF!</v>
      </c>
    </row>
    <row r="46" spans="1:58" s="111" customFormat="1" ht="14.25" customHeight="1" x14ac:dyDescent="0.2">
      <c r="A46" s="108">
        <v>13</v>
      </c>
      <c r="B46" s="109"/>
      <c r="C46" s="110" t="s">
        <v>41</v>
      </c>
      <c r="D46" s="335">
        <f>D44</f>
        <v>1377.4383511858334</v>
      </c>
      <c r="E46" s="336">
        <f>E44</f>
        <v>0</v>
      </c>
      <c r="F46" s="336">
        <f>F44</f>
        <v>0</v>
      </c>
      <c r="G46" s="337">
        <f>G44</f>
        <v>509.8929103017378</v>
      </c>
      <c r="H46" s="156">
        <f>SUM(D46:G46)</f>
        <v>1887.3312614875713</v>
      </c>
      <c r="I46" s="338">
        <f>I44</f>
        <v>282.84155055150586</v>
      </c>
      <c r="J46" s="336">
        <f>J44</f>
        <v>0</v>
      </c>
      <c r="K46" s="336">
        <f>K44</f>
        <v>0</v>
      </c>
      <c r="L46" s="337">
        <f>L44</f>
        <v>89.863651957730369</v>
      </c>
      <c r="M46" s="156">
        <f>SUM(I46:L46)</f>
        <v>372.70520250923624</v>
      </c>
      <c r="N46" s="335" t="e">
        <f>N45</f>
        <v>#REF!</v>
      </c>
      <c r="O46" s="336" t="e">
        <f>O45</f>
        <v>#REF!</v>
      </c>
      <c r="P46" s="336" t="e">
        <f>P45</f>
        <v>#REF!</v>
      </c>
      <c r="Q46" s="337" t="e">
        <f>Q45</f>
        <v>#REF!</v>
      </c>
      <c r="R46" s="156" t="e">
        <f>SUM(N46:Q46)</f>
        <v>#REF!</v>
      </c>
      <c r="S46" s="342"/>
      <c r="T46" s="343"/>
      <c r="U46" s="344" t="s">
        <v>41</v>
      </c>
      <c r="V46" s="372">
        <f>V45</f>
        <v>1582.6019953431769</v>
      </c>
      <c r="W46" s="373">
        <f t="shared" ref="W46:Y46" si="37">W45</f>
        <v>0</v>
      </c>
      <c r="X46" s="373">
        <f t="shared" si="37"/>
        <v>0</v>
      </c>
      <c r="Y46" s="373">
        <f t="shared" si="37"/>
        <v>559.81373287462543</v>
      </c>
      <c r="Z46" s="396">
        <f t="shared" si="13"/>
        <v>2142.4157282178021</v>
      </c>
      <c r="AA46" s="160" t="e">
        <f>#REF!</f>
        <v>#REF!</v>
      </c>
      <c r="AB46" s="161" t="e">
        <f>#REF!</f>
        <v>#REF!</v>
      </c>
      <c r="AC46" s="161" t="e">
        <f>#REF!</f>
        <v>#REF!</v>
      </c>
      <c r="AD46" s="162" t="e">
        <f>#REF!</f>
        <v>#REF!</v>
      </c>
      <c r="AE46" s="163" t="e">
        <f t="shared" si="34"/>
        <v>#REF!</v>
      </c>
      <c r="AF46" s="171"/>
      <c r="AG46" s="171"/>
    </row>
    <row r="47" spans="1:58" ht="14.25" customHeight="1" x14ac:dyDescent="0.2">
      <c r="A47" s="35">
        <v>14</v>
      </c>
      <c r="B47" s="36"/>
      <c r="C47" s="152" t="s">
        <v>86</v>
      </c>
      <c r="D47" s="258">
        <f>D44*18%</f>
        <v>247.93890321345</v>
      </c>
      <c r="E47" s="186">
        <f>E44*18%</f>
        <v>0</v>
      </c>
      <c r="F47" s="186">
        <f>F44*18%</f>
        <v>0</v>
      </c>
      <c r="G47" s="186">
        <f>G44*18%</f>
        <v>91.780723854312797</v>
      </c>
      <c r="H47" s="80">
        <f>SUM(D47:G47)</f>
        <v>339.71962706776281</v>
      </c>
      <c r="I47" s="258">
        <f>I44*18%</f>
        <v>50.911479099271055</v>
      </c>
      <c r="J47" s="186">
        <f>J44*18%</f>
        <v>0</v>
      </c>
      <c r="K47" s="186">
        <f>K44*18%</f>
        <v>0</v>
      </c>
      <c r="L47" s="186">
        <f>L44*18%</f>
        <v>16.175457352391465</v>
      </c>
      <c r="M47" s="80">
        <f>SUM(I47:L47)</f>
        <v>67.086936451662524</v>
      </c>
      <c r="N47" s="346" t="e">
        <f>N46*18%</f>
        <v>#REF!</v>
      </c>
      <c r="O47" s="39" t="e">
        <f t="shared" ref="O47:Q47" si="38">O46*18%</f>
        <v>#REF!</v>
      </c>
      <c r="P47" s="39" t="e">
        <f t="shared" si="38"/>
        <v>#REF!</v>
      </c>
      <c r="Q47" s="39" t="e">
        <f t="shared" si="38"/>
        <v>#REF!</v>
      </c>
      <c r="R47" s="57" t="e">
        <f>SUM(N47:Q47)</f>
        <v>#REF!</v>
      </c>
      <c r="S47" s="302"/>
      <c r="T47" s="303"/>
      <c r="U47" s="331" t="s">
        <v>42</v>
      </c>
      <c r="V47" s="359">
        <f>V46*20%</f>
        <v>316.52039906863541</v>
      </c>
      <c r="W47" s="193">
        <f t="shared" ref="W47:Y47" si="39">W46*20%</f>
        <v>0</v>
      </c>
      <c r="X47" s="193">
        <f t="shared" si="39"/>
        <v>0</v>
      </c>
      <c r="Y47" s="193">
        <f t="shared" si="39"/>
        <v>111.96274657492509</v>
      </c>
      <c r="Z47" s="374">
        <f>SUM(V47:Y47)</f>
        <v>428.48314564356053</v>
      </c>
      <c r="AA47" s="107" t="e">
        <f t="shared" ref="AA47:AD47" si="40">AA46*18%</f>
        <v>#REF!</v>
      </c>
      <c r="AB47" s="106" t="e">
        <f t="shared" si="40"/>
        <v>#REF!</v>
      </c>
      <c r="AC47" s="106" t="e">
        <f t="shared" si="40"/>
        <v>#REF!</v>
      </c>
      <c r="AD47" s="106" t="e">
        <f t="shared" si="40"/>
        <v>#REF!</v>
      </c>
      <c r="AE47" s="112" t="e">
        <f t="shared" si="34"/>
        <v>#REF!</v>
      </c>
    </row>
    <row r="48" spans="1:58" ht="24" customHeight="1" x14ac:dyDescent="0.2">
      <c r="A48" s="35">
        <v>15</v>
      </c>
      <c r="B48" s="36"/>
      <c r="C48" s="152" t="s">
        <v>43</v>
      </c>
      <c r="D48" s="258">
        <f>D44+D47</f>
        <v>1625.3772543992834</v>
      </c>
      <c r="E48" s="186">
        <f>E44+E47</f>
        <v>0</v>
      </c>
      <c r="F48" s="186">
        <f>F44+F47</f>
        <v>0</v>
      </c>
      <c r="G48" s="186">
        <f>G44+G47</f>
        <v>601.67363415605064</v>
      </c>
      <c r="H48" s="80">
        <f>SUM(D48:G48)</f>
        <v>2227.050888555334</v>
      </c>
      <c r="I48" s="258">
        <f>I44+I47</f>
        <v>333.75302965077691</v>
      </c>
      <c r="J48" s="186">
        <f>J44+J47</f>
        <v>0</v>
      </c>
      <c r="K48" s="186">
        <f>K44+K47</f>
        <v>0</v>
      </c>
      <c r="L48" s="186">
        <f>L44+L47</f>
        <v>106.03910931012183</v>
      </c>
      <c r="M48" s="80">
        <f>SUM(I48:L48)</f>
        <v>439.79213896089874</v>
      </c>
      <c r="N48" s="346" t="e">
        <f>N46+N47</f>
        <v>#REF!</v>
      </c>
      <c r="O48" s="39" t="e">
        <f>O46+O47</f>
        <v>#REF!</v>
      </c>
      <c r="P48" s="39" t="e">
        <f>P46+P47</f>
        <v>#REF!</v>
      </c>
      <c r="Q48" s="39" t="e">
        <f>Q46+Q47</f>
        <v>#REF!</v>
      </c>
      <c r="R48" s="57" t="e">
        <f>SUM(N48:Q48)</f>
        <v>#REF!</v>
      </c>
      <c r="S48" s="302"/>
      <c r="T48" s="303"/>
      <c r="U48" s="331" t="s">
        <v>43</v>
      </c>
      <c r="V48" s="198">
        <f>V46+V47</f>
        <v>1899.1223944118124</v>
      </c>
      <c r="W48" s="192">
        <f>W46+W47</f>
        <v>0</v>
      </c>
      <c r="X48" s="192">
        <f>X46+X47</f>
        <v>0</v>
      </c>
      <c r="Y48" s="192">
        <f>Y46+Y47</f>
        <v>671.77647944955049</v>
      </c>
      <c r="Z48" s="374">
        <f t="shared" si="13"/>
        <v>2570.898873861363</v>
      </c>
      <c r="AA48" s="107" t="e">
        <f>AA46+AA47</f>
        <v>#REF!</v>
      </c>
      <c r="AB48" s="106" t="e">
        <f>AB46+AB47</f>
        <v>#REF!</v>
      </c>
      <c r="AC48" s="106" t="e">
        <f>AC46+AC47</f>
        <v>#REF!</v>
      </c>
      <c r="AD48" s="106" t="e">
        <f>AD46+AD47</f>
        <v>#REF!</v>
      </c>
      <c r="AE48" s="112" t="e">
        <f t="shared" si="34"/>
        <v>#REF!</v>
      </c>
    </row>
    <row r="49" spans="1:34" ht="28.5" customHeight="1" thickBot="1" x14ac:dyDescent="0.25">
      <c r="A49" s="168"/>
      <c r="B49" s="169" t="s">
        <v>13</v>
      </c>
      <c r="C49" s="170"/>
      <c r="D49" s="348"/>
      <c r="E49" s="349"/>
      <c r="F49" s="349"/>
      <c r="G49" s="350"/>
      <c r="H49" s="197"/>
      <c r="I49" s="351"/>
      <c r="J49" s="349"/>
      <c r="K49" s="349"/>
      <c r="L49" s="350"/>
      <c r="M49" s="197"/>
      <c r="N49" s="352"/>
      <c r="O49" s="353"/>
      <c r="P49" s="353"/>
      <c r="Q49" s="354"/>
      <c r="R49" s="355"/>
      <c r="S49" s="356"/>
      <c r="T49" s="357" t="s">
        <v>13</v>
      </c>
      <c r="U49" s="358"/>
      <c r="V49" s="291"/>
      <c r="W49" s="292"/>
      <c r="X49" s="292"/>
      <c r="Y49" s="292"/>
      <c r="Z49" s="293"/>
      <c r="AA49" s="113"/>
      <c r="AB49" s="114"/>
      <c r="AC49" s="114"/>
      <c r="AD49" s="114"/>
      <c r="AE49" s="115"/>
    </row>
    <row r="50" spans="1:34" ht="14.25" hidden="1" customHeight="1" x14ac:dyDescent="0.2">
      <c r="A50" s="116">
        <v>19</v>
      </c>
      <c r="B50" s="117" t="s">
        <v>13</v>
      </c>
      <c r="C50" s="100" t="s">
        <v>42</v>
      </c>
      <c r="D50" s="53"/>
      <c r="E50" s="360"/>
      <c r="F50" s="360"/>
      <c r="G50" s="361"/>
      <c r="H50" s="278"/>
      <c r="I50" s="54"/>
      <c r="J50" s="360"/>
      <c r="K50" s="360"/>
      <c r="L50" s="361"/>
      <c r="M50" s="278"/>
      <c r="N50" s="53"/>
      <c r="O50" s="360"/>
      <c r="P50" s="360"/>
      <c r="Q50" s="361"/>
      <c r="R50" s="278"/>
      <c r="S50" s="362">
        <v>19</v>
      </c>
      <c r="T50" s="363" t="s">
        <v>13</v>
      </c>
      <c r="U50" s="334" t="s">
        <v>42</v>
      </c>
      <c r="V50" s="364"/>
      <c r="W50" s="364"/>
      <c r="X50" s="364"/>
      <c r="Y50" s="364"/>
      <c r="Z50" s="364"/>
      <c r="AA50" s="118"/>
      <c r="AB50" s="119"/>
      <c r="AC50" s="119"/>
      <c r="AD50" s="119"/>
      <c r="AE50" s="99"/>
    </row>
    <row r="51" spans="1:34" ht="22.9" customHeight="1" thickBot="1" x14ac:dyDescent="0.25">
      <c r="A51" s="86">
        <v>20</v>
      </c>
      <c r="B51" s="120" t="s">
        <v>13</v>
      </c>
      <c r="C51" s="121" t="s">
        <v>44</v>
      </c>
      <c r="D51" s="65"/>
      <c r="E51" s="365"/>
      <c r="F51" s="365"/>
      <c r="G51" s="366"/>
      <c r="H51" s="68"/>
      <c r="I51" s="66"/>
      <c r="J51" s="66"/>
      <c r="K51" s="66"/>
      <c r="L51" s="66"/>
      <c r="M51" s="66"/>
      <c r="N51" s="65"/>
      <c r="O51" s="365"/>
      <c r="P51" s="365"/>
      <c r="Q51" s="366"/>
      <c r="R51" s="68"/>
      <c r="S51" s="327">
        <v>20</v>
      </c>
      <c r="T51" s="367" t="s">
        <v>13</v>
      </c>
      <c r="U51" s="368" t="s">
        <v>44</v>
      </c>
      <c r="V51" s="369"/>
      <c r="W51" s="369"/>
      <c r="X51" s="369"/>
      <c r="Y51" s="369"/>
      <c r="Z51" s="369"/>
      <c r="AA51" s="87"/>
      <c r="AB51" s="122"/>
      <c r="AC51" s="122"/>
      <c r="AD51" s="122"/>
      <c r="AE51" s="88"/>
    </row>
    <row r="52" spans="1:34" ht="28.9" customHeight="1" x14ac:dyDescent="0.2">
      <c r="A52" s="123" t="s">
        <v>13</v>
      </c>
      <c r="B52" s="433" t="s">
        <v>13</v>
      </c>
      <c r="C52" s="434"/>
      <c r="D52" s="435" t="s">
        <v>13</v>
      </c>
      <c r="E52" s="436"/>
      <c r="F52" s="437" t="s">
        <v>13</v>
      </c>
      <c r="G52" s="438"/>
      <c r="H52" s="438"/>
      <c r="I52" s="259"/>
      <c r="J52" s="259"/>
      <c r="K52" s="259"/>
      <c r="L52" s="259"/>
      <c r="M52" s="260"/>
      <c r="N52" s="439" t="s">
        <v>13</v>
      </c>
      <c r="O52" s="440"/>
      <c r="P52" s="437" t="s">
        <v>13</v>
      </c>
      <c r="Q52" s="438"/>
      <c r="R52" s="438"/>
      <c r="S52" s="123" t="s">
        <v>13</v>
      </c>
      <c r="T52" s="433" t="s">
        <v>13</v>
      </c>
      <c r="U52" s="434"/>
      <c r="V52" s="124"/>
      <c r="W52" s="124"/>
      <c r="X52" s="124"/>
      <c r="Y52" s="124"/>
      <c r="Z52" s="124"/>
      <c r="AA52" s="427" t="s">
        <v>13</v>
      </c>
      <c r="AB52" s="427"/>
      <c r="AC52" s="428" t="s">
        <v>13</v>
      </c>
      <c r="AD52" s="429"/>
      <c r="AE52" s="429"/>
    </row>
    <row r="53" spans="1:34" ht="15" x14ac:dyDescent="0.25">
      <c r="A53" s="123"/>
      <c r="B53" s="430" t="s">
        <v>81</v>
      </c>
      <c r="C53" s="430"/>
      <c r="D53" s="430"/>
      <c r="E53" s="430"/>
      <c r="F53" s="430"/>
      <c r="G53" s="430"/>
      <c r="H53" s="430"/>
      <c r="I53" s="125"/>
      <c r="J53" s="126"/>
      <c r="K53" s="126"/>
      <c r="L53" s="125"/>
      <c r="M53" s="126"/>
      <c r="N53" s="126"/>
      <c r="O53" s="126"/>
      <c r="P53" s="126"/>
      <c r="Q53" s="126"/>
      <c r="R53" s="126"/>
      <c r="S53" s="123"/>
      <c r="T53" s="126"/>
      <c r="U53" s="126"/>
      <c r="V53" s="229"/>
      <c r="W53" s="229"/>
      <c r="X53" s="229"/>
      <c r="Y53" s="229"/>
      <c r="Z53" s="229"/>
      <c r="AA53" s="229"/>
      <c r="AB53" s="397"/>
      <c r="AC53" s="397"/>
      <c r="AD53" s="397"/>
      <c r="AE53" s="397"/>
      <c r="AF53" s="43"/>
      <c r="AG53" s="398">
        <f>Z46/Z45</f>
        <v>1</v>
      </c>
      <c r="AH53" s="43"/>
    </row>
    <row r="54" spans="1:34" ht="33" customHeight="1" x14ac:dyDescent="0.25">
      <c r="A54" s="123"/>
      <c r="B54" s="430" t="s">
        <v>57</v>
      </c>
      <c r="C54" s="430"/>
      <c r="D54" s="430"/>
      <c r="E54" s="430"/>
      <c r="F54" s="430"/>
      <c r="G54" s="430"/>
      <c r="H54" s="430"/>
      <c r="I54" s="261"/>
      <c r="J54"/>
      <c r="K54" s="262"/>
      <c r="L54" s="262"/>
      <c r="M54" s="261"/>
      <c r="N54" s="261"/>
      <c r="O54" s="263"/>
      <c r="P54" s="127"/>
      <c r="Q54" s="127"/>
      <c r="R54" s="127"/>
      <c r="S54" s="127"/>
      <c r="T54" s="422" t="s">
        <v>70</v>
      </c>
      <c r="U54" s="423"/>
      <c r="V54" s="423"/>
      <c r="W54" s="423"/>
      <c r="X54" s="423"/>
      <c r="Y54" s="423"/>
      <c r="Z54" s="423"/>
      <c r="AA54" s="424"/>
      <c r="AB54" s="431"/>
      <c r="AC54" s="432"/>
      <c r="AD54" s="404"/>
      <c r="AE54" s="405"/>
      <c r="AF54" s="399">
        <f>H46</f>
        <v>1887.3312614875713</v>
      </c>
      <c r="AG54" s="404" t="s">
        <v>45</v>
      </c>
      <c r="AH54" s="405"/>
    </row>
    <row r="55" spans="1:34" ht="30" customHeight="1" x14ac:dyDescent="0.25">
      <c r="A55" s="128"/>
      <c r="C55" s="130"/>
      <c r="D55" s="130"/>
      <c r="E55" s="130"/>
      <c r="F55" s="130"/>
      <c r="G55" s="130"/>
      <c r="H55"/>
      <c r="I55" s="261"/>
      <c r="J55" s="264"/>
      <c r="K55" s="264"/>
      <c r="L55" s="264"/>
      <c r="M55" s="264"/>
      <c r="N55" s="265"/>
      <c r="O55" s="263"/>
      <c r="P55" s="127"/>
      <c r="Q55" s="127"/>
      <c r="R55" s="127"/>
      <c r="S55" s="127"/>
      <c r="T55" s="422" t="s">
        <v>83</v>
      </c>
      <c r="U55" s="423"/>
      <c r="V55" s="423"/>
      <c r="W55" s="423"/>
      <c r="X55" s="423"/>
      <c r="Y55" s="423"/>
      <c r="Z55" s="423"/>
      <c r="AA55" s="424"/>
      <c r="AB55" s="425"/>
      <c r="AC55" s="426"/>
      <c r="AD55" s="404"/>
      <c r="AE55" s="405"/>
      <c r="AF55" s="400">
        <f>Z45</f>
        <v>2142.4157282178021</v>
      </c>
      <c r="AG55" s="404" t="s">
        <v>45</v>
      </c>
      <c r="AH55" s="405"/>
    </row>
    <row r="56" spans="1:34" ht="41.45" customHeight="1" x14ac:dyDescent="0.2">
      <c r="A56" s="133"/>
      <c r="B56" s="128" t="s">
        <v>46</v>
      </c>
      <c r="C56" s="130"/>
      <c r="D56" s="130"/>
      <c r="E56" s="394">
        <v>43387</v>
      </c>
      <c r="F56" s="130"/>
      <c r="G56" s="130"/>
      <c r="H56" s="131"/>
      <c r="I56" s="411"/>
      <c r="J56" s="411"/>
      <c r="K56" s="411"/>
      <c r="L56" s="411"/>
      <c r="M56" s="411"/>
      <c r="N56" s="411"/>
      <c r="O56" s="263"/>
      <c r="P56" s="127"/>
      <c r="Q56" s="127"/>
      <c r="R56" s="127"/>
      <c r="S56" s="127"/>
      <c r="T56" s="412"/>
      <c r="U56" s="412"/>
      <c r="V56" s="412"/>
      <c r="W56" s="412"/>
      <c r="X56" s="412"/>
      <c r="Y56" s="412"/>
      <c r="Z56" s="412"/>
      <c r="AA56" s="413"/>
      <c r="AB56" s="414"/>
      <c r="AC56" s="415"/>
      <c r="AD56" s="406"/>
      <c r="AE56" s="416"/>
      <c r="AF56" s="370"/>
      <c r="AG56" s="406"/>
      <c r="AH56" s="407"/>
    </row>
    <row r="57" spans="1:34" ht="14.25" customHeight="1" x14ac:dyDescent="0.25">
      <c r="A57" s="133"/>
      <c r="B57" s="133"/>
      <c r="C57" s="133"/>
      <c r="D57" s="133"/>
      <c r="E57" s="288"/>
      <c r="G57" s="134"/>
      <c r="H57" s="132"/>
      <c r="I57" s="266"/>
      <c r="J57" s="410"/>
      <c r="K57" s="410"/>
      <c r="L57" s="410"/>
      <c r="M57" s="410"/>
      <c r="N57" s="410"/>
      <c r="O57" s="263"/>
      <c r="P57" s="135"/>
      <c r="Q57" s="135"/>
      <c r="R57" s="135"/>
      <c r="S57" s="135"/>
      <c r="T57" s="417"/>
      <c r="U57" s="417"/>
      <c r="V57" s="417"/>
      <c r="W57" s="417"/>
      <c r="X57" s="417"/>
      <c r="Y57" s="417"/>
      <c r="Z57" s="417"/>
      <c r="AA57" s="418"/>
      <c r="AB57" s="419"/>
      <c r="AC57" s="420"/>
      <c r="AD57" s="408"/>
      <c r="AE57" s="421"/>
      <c r="AF57" s="371"/>
      <c r="AG57" s="408"/>
      <c r="AH57" s="409"/>
    </row>
    <row r="58" spans="1:34" ht="15.75" x14ac:dyDescent="0.25">
      <c r="A58" s="133"/>
      <c r="B58" s="134" t="s">
        <v>47</v>
      </c>
      <c r="C58" s="128"/>
      <c r="D58" s="287"/>
      <c r="E58" s="287"/>
      <c r="F58" s="287"/>
      <c r="G58" s="287"/>
      <c r="H58" s="287"/>
      <c r="I58" s="136"/>
      <c r="J58" s="410"/>
      <c r="K58" s="410"/>
      <c r="L58" s="410"/>
      <c r="M58" s="410"/>
      <c r="N58" s="410"/>
      <c r="O58" s="267"/>
      <c r="P58" s="137"/>
      <c r="Q58" s="137"/>
      <c r="R58" s="138"/>
      <c r="S58" s="138"/>
      <c r="T58" s="138"/>
      <c r="U58" s="138"/>
      <c r="V58" s="138"/>
      <c r="W58" s="138"/>
      <c r="X58" s="138"/>
      <c r="Y58" s="138"/>
      <c r="Z58" s="138"/>
      <c r="AA58" s="139"/>
      <c r="AB58" s="139"/>
      <c r="AC58" s="139"/>
      <c r="AD58" s="139"/>
      <c r="AE58" s="139"/>
    </row>
    <row r="59" spans="1:34" ht="15.75" x14ac:dyDescent="0.25">
      <c r="A59" s="133"/>
      <c r="B59" s="134" t="s">
        <v>52</v>
      </c>
      <c r="D59" s="133"/>
      <c r="E59" s="140"/>
      <c r="F59" s="141"/>
      <c r="G59" s="142"/>
      <c r="H59" s="134" t="s">
        <v>82</v>
      </c>
      <c r="I59" s="268"/>
      <c r="J59" s="268"/>
      <c r="K59" s="268"/>
      <c r="L59" s="268"/>
      <c r="M59" s="268"/>
      <c r="N59" s="268"/>
      <c r="O59" s="262"/>
      <c r="P59" s="129"/>
      <c r="T59" s="134"/>
      <c r="U59" s="128"/>
      <c r="V59" s="128"/>
      <c r="W59" s="128"/>
      <c r="X59" s="128"/>
      <c r="Y59" s="128"/>
      <c r="Z59" s="128"/>
    </row>
    <row r="60" spans="1:34" ht="15.75" x14ac:dyDescent="0.25">
      <c r="A60" s="133"/>
      <c r="B60" s="133"/>
      <c r="C60" s="133"/>
      <c r="D60" s="133"/>
      <c r="E60" s="133"/>
      <c r="F60" s="133"/>
      <c r="G60" s="133"/>
      <c r="H60" s="133"/>
      <c r="I60" s="253"/>
      <c r="J60" s="133"/>
      <c r="K60" s="133"/>
      <c r="L60" s="133"/>
      <c r="M60" s="133"/>
      <c r="N60" s="133"/>
      <c r="O60" s="129"/>
      <c r="P60" s="129"/>
      <c r="U60" s="134"/>
      <c r="V60" s="134"/>
      <c r="W60" s="134"/>
      <c r="X60" s="134"/>
      <c r="Y60" s="134"/>
      <c r="Z60" s="134"/>
    </row>
    <row r="61" spans="1:34" ht="66" customHeight="1" x14ac:dyDescent="0.2">
      <c r="A61" s="133"/>
      <c r="B61" s="133"/>
      <c r="C61" s="133"/>
      <c r="D61" s="133"/>
      <c r="E61" s="133"/>
      <c r="F61" s="133"/>
      <c r="G61" s="133"/>
      <c r="H61" s="133"/>
      <c r="I61" s="254"/>
      <c r="J61" s="133"/>
      <c r="K61" s="133"/>
      <c r="L61" s="133"/>
      <c r="M61" s="133"/>
      <c r="N61" s="133"/>
      <c r="O61" s="129"/>
      <c r="P61" s="129"/>
      <c r="T61" s="134"/>
      <c r="U61" s="134"/>
      <c r="V61" s="134"/>
      <c r="W61" s="134"/>
      <c r="X61" s="134"/>
      <c r="Y61" s="134"/>
      <c r="Z61" s="134"/>
    </row>
    <row r="62" spans="1:34" ht="78" customHeight="1" x14ac:dyDescent="0.2">
      <c r="B62" s="134"/>
      <c r="C62" s="134"/>
      <c r="D62" s="134"/>
      <c r="E62" s="134"/>
      <c r="F62" s="134"/>
      <c r="N62" s="129"/>
      <c r="O62" s="129"/>
      <c r="P62" s="129"/>
      <c r="T62" s="134"/>
      <c r="U62" s="134"/>
      <c r="V62" s="134"/>
      <c r="W62" s="134"/>
      <c r="X62" s="134"/>
      <c r="Y62" s="134"/>
      <c r="Z62" s="134"/>
    </row>
    <row r="63" spans="1:34" ht="14.25" x14ac:dyDescent="0.2">
      <c r="C63" s="128"/>
      <c r="D63" s="128"/>
      <c r="E63" s="128"/>
      <c r="F63" s="128"/>
      <c r="N63" s="129"/>
      <c r="O63" s="129"/>
      <c r="P63" s="129"/>
      <c r="U63" s="128"/>
      <c r="V63" s="128"/>
      <c r="W63" s="128"/>
      <c r="X63" s="128"/>
      <c r="Y63" s="128"/>
      <c r="Z63" s="128"/>
    </row>
    <row r="64" spans="1:34" ht="15.75" x14ac:dyDescent="0.2">
      <c r="C64" s="134"/>
      <c r="D64" s="134"/>
      <c r="E64" s="134"/>
      <c r="F64" s="134"/>
      <c r="U64" s="134"/>
      <c r="V64" s="134"/>
      <c r="W64" s="134"/>
      <c r="X64" s="134"/>
      <c r="Y64" s="134"/>
      <c r="Z64" s="134"/>
    </row>
    <row r="65" spans="2:26" ht="15.75" x14ac:dyDescent="0.2">
      <c r="B65" s="134" t="s">
        <v>2</v>
      </c>
      <c r="C65" s="134"/>
      <c r="D65" s="134"/>
      <c r="E65" s="134"/>
      <c r="F65" s="134"/>
      <c r="T65" s="134" t="s">
        <v>2</v>
      </c>
      <c r="U65" s="134"/>
      <c r="V65" s="134"/>
      <c r="W65" s="134"/>
      <c r="X65" s="134"/>
      <c r="Y65" s="134"/>
      <c r="Z65" s="134"/>
    </row>
    <row r="66" spans="2:26" ht="15" x14ac:dyDescent="0.25">
      <c r="C66" s="144"/>
      <c r="D66" s="144"/>
      <c r="E66" s="144"/>
      <c r="F66" s="144"/>
      <c r="U66" s="144"/>
      <c r="V66" s="144"/>
      <c r="W66" s="144"/>
      <c r="X66" s="144"/>
      <c r="Y66" s="144"/>
      <c r="Z66" s="144"/>
    </row>
  </sheetData>
  <mergeCells count="86">
    <mergeCell ref="BB41:BB42"/>
    <mergeCell ref="BC41:BF41"/>
    <mergeCell ref="A1:AC1"/>
    <mergeCell ref="AD1:AE1"/>
    <mergeCell ref="A2:AC2"/>
    <mergeCell ref="AD2:AE2"/>
    <mergeCell ref="A3:B3"/>
    <mergeCell ref="S3:T3"/>
    <mergeCell ref="A4:B4"/>
    <mergeCell ref="S4:T4"/>
    <mergeCell ref="AA5:AE5"/>
    <mergeCell ref="A6:P8"/>
    <mergeCell ref="AA6:AE7"/>
    <mergeCell ref="AA8:AE8"/>
    <mergeCell ref="V5:Z5"/>
    <mergeCell ref="V6:Z7"/>
    <mergeCell ref="V8:Z8"/>
    <mergeCell ref="T9:Z9"/>
    <mergeCell ref="AA9:AE9"/>
    <mergeCell ref="A10:H10"/>
    <mergeCell ref="AC10:AD10"/>
    <mergeCell ref="U11:U12"/>
    <mergeCell ref="V11:Z11"/>
    <mergeCell ref="A11:A12"/>
    <mergeCell ref="B11:B12"/>
    <mergeCell ref="C11:C12"/>
    <mergeCell ref="D11:H11"/>
    <mergeCell ref="I11:M11"/>
    <mergeCell ref="AA11:AE11"/>
    <mergeCell ref="A38:C38"/>
    <mergeCell ref="S38:U38"/>
    <mergeCell ref="A17:C17"/>
    <mergeCell ref="S17:U17"/>
    <mergeCell ref="A21:C21"/>
    <mergeCell ref="S21:U21"/>
    <mergeCell ref="A24:C24"/>
    <mergeCell ref="S24:U24"/>
    <mergeCell ref="A28:C28"/>
    <mergeCell ref="S28:U28"/>
    <mergeCell ref="A14:C14"/>
    <mergeCell ref="S14:U14"/>
    <mergeCell ref="N11:R11"/>
    <mergeCell ref="S11:S12"/>
    <mergeCell ref="T11:T12"/>
    <mergeCell ref="AH28:BA28"/>
    <mergeCell ref="A33:C33"/>
    <mergeCell ref="S33:U33"/>
    <mergeCell ref="AW41:AW42"/>
    <mergeCell ref="AX41:BA41"/>
    <mergeCell ref="A42:C42"/>
    <mergeCell ref="S42:U42"/>
    <mergeCell ref="AH41:AH42"/>
    <mergeCell ref="AI41:AL41"/>
    <mergeCell ref="AM41:AM42"/>
    <mergeCell ref="AN41:AQ41"/>
    <mergeCell ref="AR41:AR42"/>
    <mergeCell ref="AS41:AV41"/>
    <mergeCell ref="AA52:AB52"/>
    <mergeCell ref="AC52:AE52"/>
    <mergeCell ref="B53:H53"/>
    <mergeCell ref="B54:H54"/>
    <mergeCell ref="T54:AA54"/>
    <mergeCell ref="AB54:AC54"/>
    <mergeCell ref="AD54:AE54"/>
    <mergeCell ref="B52:C52"/>
    <mergeCell ref="D52:E52"/>
    <mergeCell ref="F52:H52"/>
    <mergeCell ref="N52:O52"/>
    <mergeCell ref="P52:R52"/>
    <mergeCell ref="T52:U52"/>
    <mergeCell ref="AG54:AH54"/>
    <mergeCell ref="AG55:AH55"/>
    <mergeCell ref="AG56:AH56"/>
    <mergeCell ref="AG57:AH57"/>
    <mergeCell ref="J58:N58"/>
    <mergeCell ref="I56:N56"/>
    <mergeCell ref="T56:AA56"/>
    <mergeCell ref="AB56:AC56"/>
    <mergeCell ref="AD56:AE56"/>
    <mergeCell ref="J57:N57"/>
    <mergeCell ref="T57:AA57"/>
    <mergeCell ref="AB57:AC57"/>
    <mergeCell ref="AD57:AE57"/>
    <mergeCell ref="T55:AA55"/>
    <mergeCell ref="AB55:AC55"/>
    <mergeCell ref="AD55:AE55"/>
  </mergeCells>
  <conditionalFormatting sqref="AI42:AL42 AH41:AI41 AN41 AN42:AQ42 AW41:AX41 AX42:BA42 AS42:AV42 AR41:AS41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M41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BB41:BC41 BC42:BF42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6" fitToWidth="2" orientation="landscape" r:id="rId1"/>
  <headerFooter alignWithMargins="0">
    <oddFooter>Страница  &amp;P из &amp;N</oddFooter>
  </headerFooter>
  <colBreaks count="2" manualBreakCount="2">
    <brk id="26" min="2" max="58" man="1"/>
    <brk id="53" min="2" max="58" man="1"/>
  </col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2</xdr:col>
                <xdr:colOff>295275</xdr:colOff>
                <xdr:row>51</xdr:row>
                <xdr:rowOff>238125</xdr:rowOff>
              </from>
              <to>
                <xdr:col>2</xdr:col>
                <xdr:colOff>2124075</xdr:colOff>
                <xdr:row>53</xdr:row>
                <xdr:rowOff>381000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Сметный расчет</vt:lpstr>
      <vt:lpstr>'Сметный расчет'!Заголовки_для_печати</vt:lpstr>
      <vt:lpstr>'Сметный расчет'!Область_печати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Сверчкова Оксана Григорьевна</cp:lastModifiedBy>
  <cp:lastPrinted>2018-11-15T11:24:56Z</cp:lastPrinted>
  <dcterms:created xsi:type="dcterms:W3CDTF">2014-12-15T11:39:39Z</dcterms:created>
  <dcterms:modified xsi:type="dcterms:W3CDTF">2019-04-13T13:48:29Z</dcterms:modified>
</cp:coreProperties>
</file>